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730"/>
  <workbookPr/>
  <mc:AlternateContent xmlns:mc="http://schemas.openxmlformats.org/markup-compatibility/2006">
    <mc:Choice Requires="x15">
      <x15ac:absPath xmlns:x15ac="http://schemas.microsoft.com/office/spreadsheetml/2010/11/ac" url="W:\Clients\US Poultry &amp; Egg\TRI CALC 2015\Revised Jan 2018\"/>
    </mc:Choice>
  </mc:AlternateContent>
  <bookViews>
    <workbookView xWindow="0" yWindow="0" windowWidth="19200" windowHeight="7320" tabRatio="747" activeTab="1" xr2:uid="{00000000-000D-0000-FFFF-FFFF00000000}"/>
  </bookViews>
  <sheets>
    <sheet name="CoverSheet" sheetId="13" r:id="rId1"/>
    <sheet name="Instructions" sheetId="2" r:id="rId2"/>
    <sheet name="Ammonia &amp; Nitrate Assumptions" sheetId="14" r:id="rId3"/>
    <sheet name="Additional Reporting Guidance" sheetId="6" r:id="rId4"/>
    <sheet name="Input " sheetId="1" r:id="rId5"/>
    <sheet name="Summary" sheetId="3" r:id="rId6"/>
    <sheet name="Ammonia Calcs" sheetId="4" r:id="rId7"/>
    <sheet name="Nitrate Calcs" sheetId="5" r:id="rId8"/>
    <sheet name="Peracetic Acid Calcs" sheetId="7" r:id="rId9"/>
    <sheet name="Methanol Calcs" sheetId="8" r:id="rId10"/>
    <sheet name="Formaldehyde Calcs" sheetId="11" r:id="rId11"/>
    <sheet name="Glycol Ether Calcs" sheetId="10" r:id="rId12"/>
    <sheet name="Nitric Acid Calcs" sheetId="12" r:id="rId13"/>
    <sheet name="Chlorine Calcs" sheetId="9" r:id="rId14"/>
  </sheets>
  <externalReferences>
    <externalReference r:id="rId15"/>
  </externalReferences>
  <definedNames>
    <definedName name="CH4_GWP">'[1]Conversions-Constants'!$B$25</definedName>
    <definedName name="N2O_GWP">'[1]Conversions-Constants'!$B$26</definedName>
    <definedName name="_xlnm.Print_Area" localSheetId="3">'Additional Reporting Guidance'!$A$1:$F$195</definedName>
    <definedName name="_xlnm.Print_Area" localSheetId="2">'Ammonia &amp; Nitrate Assumptions'!$A$1:$F$64</definedName>
    <definedName name="_xlnm.Print_Area" localSheetId="6">'Ammonia Calcs'!$A$1:$F$123</definedName>
    <definedName name="_xlnm.Print_Area" localSheetId="13">'Chlorine Calcs'!$A$1:$F$15</definedName>
    <definedName name="_xlnm.Print_Area" localSheetId="10">'Formaldehyde Calcs'!$A$1:$F$33</definedName>
    <definedName name="_xlnm.Print_Area" localSheetId="11">'Glycol Ether Calcs'!$A$1:$F$36</definedName>
    <definedName name="_xlnm.Print_Area" localSheetId="4">'Input '!$A$1:$D$168</definedName>
    <definedName name="_xlnm.Print_Area" localSheetId="9">'Methanol Calcs'!$A$1:$F$28</definedName>
    <definedName name="_xlnm.Print_Area" localSheetId="7">'Nitrate Calcs'!$A$1:$F$104</definedName>
    <definedName name="_xlnm.Print_Area" localSheetId="12">'Nitric Acid Calcs'!$A$1:$F$36</definedName>
    <definedName name="_xlnm.Print_Area" localSheetId="8">'Peracetic Acid Calcs'!$A$1:$F$42</definedName>
    <definedName name="_xlnm.Print_Titles" localSheetId="4">'Input '!$2:$6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7" i="4" l="1"/>
  <c r="B85" i="4"/>
  <c r="B27" i="12" l="1"/>
  <c r="B11" i="12"/>
  <c r="B19" i="10"/>
  <c r="B11" i="10"/>
  <c r="B21" i="11"/>
  <c r="B11" i="11"/>
  <c r="B22" i="11"/>
  <c r="B33" i="7"/>
  <c r="B31" i="7" l="1"/>
  <c r="B21" i="7"/>
  <c r="B11" i="7"/>
  <c r="B24" i="12" l="1"/>
  <c r="B23" i="12"/>
  <c r="B22" i="12"/>
  <c r="B13" i="12"/>
  <c r="B21" i="12"/>
  <c r="B16" i="12"/>
  <c r="B15" i="12"/>
  <c r="B14" i="12"/>
  <c r="B8" i="12"/>
  <c r="B7" i="12"/>
  <c r="B6" i="12"/>
  <c r="B5" i="12"/>
  <c r="B18" i="11"/>
  <c r="B17" i="11"/>
  <c r="B16" i="11"/>
  <c r="B15" i="11"/>
  <c r="B8" i="11"/>
  <c r="B7" i="11"/>
  <c r="B6" i="11"/>
  <c r="B5" i="11"/>
  <c r="D4" i="9"/>
  <c r="B21" i="10"/>
  <c r="B13" i="10"/>
  <c r="B24" i="10"/>
  <c r="B23" i="10"/>
  <c r="B22" i="10"/>
  <c r="B16" i="10"/>
  <c r="B15" i="10"/>
  <c r="B14" i="10"/>
  <c r="B8" i="10"/>
  <c r="B7" i="10"/>
  <c r="B6" i="10"/>
  <c r="B5" i="10"/>
  <c r="B8" i="9"/>
  <c r="B5" i="9"/>
  <c r="B6" i="9" s="1"/>
  <c r="B7" i="9" s="1"/>
  <c r="D13" i="3" l="1"/>
  <c r="E13" i="3" s="1"/>
  <c r="B18" i="12"/>
  <c r="B10" i="12"/>
  <c r="B26" i="12"/>
  <c r="B9" i="12"/>
  <c r="B17" i="12"/>
  <c r="B19" i="12" s="1"/>
  <c r="B30" i="12" s="1"/>
  <c r="B10" i="11"/>
  <c r="B20" i="11"/>
  <c r="B25" i="12"/>
  <c r="B26" i="10"/>
  <c r="B9" i="10"/>
  <c r="B10" i="10"/>
  <c r="B9" i="11"/>
  <c r="B19" i="11"/>
  <c r="B23" i="11" s="1"/>
  <c r="B25" i="10"/>
  <c r="B27" i="10" s="1"/>
  <c r="B30" i="10" s="1"/>
  <c r="B18" i="10"/>
  <c r="B17" i="10"/>
  <c r="B13" i="11" l="1"/>
  <c r="B27" i="11" s="1"/>
  <c r="B12" i="11"/>
  <c r="B26" i="11" s="1"/>
  <c r="B29" i="12"/>
  <c r="D12" i="3" s="1"/>
  <c r="E12" i="3" s="1"/>
  <c r="B29" i="10"/>
  <c r="D10" i="3" s="1"/>
  <c r="E10" i="3" s="1"/>
  <c r="B25" i="11"/>
  <c r="B16" i="8"/>
  <c r="B15" i="8"/>
  <c r="B14" i="8"/>
  <c r="B13" i="8"/>
  <c r="B8" i="8"/>
  <c r="B7" i="8"/>
  <c r="B6" i="8"/>
  <c r="B5" i="8"/>
  <c r="B5" i="7"/>
  <c r="B15" i="7"/>
  <c r="B25" i="7"/>
  <c r="B26" i="7"/>
  <c r="B27" i="7"/>
  <c r="B28" i="7"/>
  <c r="B18" i="7"/>
  <c r="B17" i="7"/>
  <c r="B16" i="7"/>
  <c r="B8" i="7"/>
  <c r="B7" i="7"/>
  <c r="B6" i="7"/>
  <c r="B96" i="5"/>
  <c r="B93" i="5"/>
  <c r="B112" i="4"/>
  <c r="B109" i="4"/>
  <c r="D11" i="3" l="1"/>
  <c r="E11" i="3" s="1"/>
  <c r="B20" i="7"/>
  <c r="B11" i="8"/>
  <c r="B19" i="8"/>
  <c r="B30" i="7"/>
  <c r="B10" i="7"/>
  <c r="B38" i="7" s="1"/>
  <c r="B17" i="8"/>
  <c r="B18" i="8" s="1"/>
  <c r="B9" i="8"/>
  <c r="B10" i="8" s="1"/>
  <c r="B29" i="7"/>
  <c r="B32" i="7" s="1"/>
  <c r="B19" i="7"/>
  <c r="B9" i="7"/>
  <c r="B41" i="5"/>
  <c r="B42" i="5" s="1"/>
  <c r="B35" i="5"/>
  <c r="B36" i="5" s="1"/>
  <c r="B22" i="7" l="1"/>
  <c r="B23" i="7"/>
  <c r="B12" i="7"/>
  <c r="B13" i="7"/>
  <c r="B21" i="8"/>
  <c r="D9" i="3" s="1"/>
  <c r="E9" i="3" s="1"/>
  <c r="B35" i="7"/>
  <c r="D8" i="3" s="1"/>
  <c r="E8" i="3" s="1"/>
  <c r="B28" i="5"/>
  <c r="B29" i="5" s="1"/>
  <c r="B24" i="5"/>
  <c r="B25" i="5" s="1"/>
  <c r="B83" i="5" s="1"/>
  <c r="B20" i="5"/>
  <c r="B21" i="5" s="1"/>
  <c r="B80" i="5" s="1"/>
  <c r="B16" i="5"/>
  <c r="B37" i="7" l="1"/>
  <c r="B36" i="7"/>
  <c r="B17" i="5"/>
  <c r="B90" i="5" s="1"/>
  <c r="B65" i="5"/>
  <c r="B59" i="5"/>
  <c r="B53" i="5"/>
  <c r="B47" i="5"/>
  <c r="B97" i="5"/>
  <c r="B39" i="5"/>
  <c r="B94" i="5"/>
  <c r="B33" i="5"/>
  <c r="B6" i="5"/>
  <c r="B37" i="5" l="1"/>
  <c r="B43" i="5"/>
  <c r="B60" i="5"/>
  <c r="B66" i="5"/>
  <c r="B48" i="5"/>
  <c r="B49" i="5" s="1"/>
  <c r="B54" i="5"/>
  <c r="B55" i="5" l="1"/>
  <c r="B56" i="5" s="1"/>
  <c r="B67" i="5"/>
  <c r="B68" i="5" s="1"/>
  <c r="B61" i="5"/>
  <c r="B62" i="5" s="1"/>
  <c r="B50" i="5"/>
  <c r="B122" i="4"/>
  <c r="D6" i="3" s="1"/>
  <c r="B77" i="5" l="1"/>
  <c r="B98" i="4"/>
  <c r="B97" i="4"/>
  <c r="B71" i="4"/>
  <c r="B72" i="4" s="1"/>
  <c r="B73" i="4" s="1"/>
  <c r="B74" i="4" s="1"/>
  <c r="B65" i="4"/>
  <c r="B66" i="4" s="1"/>
  <c r="B59" i="4"/>
  <c r="B60" i="4" s="1"/>
  <c r="B53" i="4"/>
  <c r="B54" i="4" s="1"/>
  <c r="B47" i="4" l="1"/>
  <c r="B45" i="4"/>
  <c r="B41" i="4"/>
  <c r="B39" i="4"/>
  <c r="B28" i="4" l="1"/>
  <c r="B27" i="4"/>
  <c r="B23" i="4"/>
  <c r="B22" i="4"/>
  <c r="B16" i="4"/>
  <c r="B17" i="4" s="1"/>
  <c r="B15" i="4"/>
  <c r="B11" i="4"/>
  <c r="B10" i="4"/>
  <c r="B12" i="4" s="1"/>
  <c r="B6" i="4"/>
  <c r="B19" i="4" l="1"/>
  <c r="B105" i="4"/>
  <c r="B106" i="4" s="1"/>
  <c r="B29" i="4"/>
  <c r="B24" i="4"/>
  <c r="B67" i="4" l="1"/>
  <c r="B68" i="4" s="1"/>
  <c r="B61" i="4"/>
  <c r="B62" i="4" s="1"/>
  <c r="B48" i="4" l="1"/>
  <c r="B49" i="4" s="1"/>
  <c r="B42" i="4"/>
  <c r="B2" i="3"/>
  <c r="B3" i="3"/>
  <c r="B113" i="4" l="1"/>
  <c r="B43" i="4"/>
  <c r="B55" i="4"/>
  <c r="B100" i="4"/>
  <c r="B18" i="4"/>
  <c r="B93" i="4"/>
  <c r="B94" i="4" s="1"/>
  <c r="B110" i="4" l="1"/>
  <c r="B56" i="4"/>
  <c r="B86" i="4"/>
  <c r="B89" i="4"/>
  <c r="B90" i="4" s="1"/>
  <c r="B10" i="5" l="1"/>
  <c r="B32" i="4" s="1"/>
  <c r="B11" i="5" l="1"/>
  <c r="B12" i="5" s="1"/>
  <c r="B73" i="5" s="1"/>
  <c r="B7" i="3" s="1"/>
  <c r="E7" i="3" s="1"/>
  <c r="B71" i="5"/>
  <c r="B72" i="5" l="1"/>
  <c r="B100" i="5" s="1"/>
  <c r="D102" i="5" s="1"/>
  <c r="B99" i="4"/>
  <c r="B33" i="4" s="1"/>
  <c r="B34" i="4" l="1"/>
  <c r="B80" i="4"/>
  <c r="B101" i="4"/>
  <c r="B78" i="4" l="1"/>
  <c r="B116" i="4" s="1"/>
  <c r="D118" i="4" s="1"/>
  <c r="B35" i="4"/>
  <c r="B79" i="4" s="1"/>
  <c r="B81" i="4" s="1"/>
  <c r="B6" i="3" s="1"/>
  <c r="E6" i="3" s="1"/>
</calcChain>
</file>

<file path=xl/sharedStrings.xml><?xml version="1.0" encoding="utf-8"?>
<sst xmlns="http://schemas.openxmlformats.org/spreadsheetml/2006/main" count="876" uniqueCount="520">
  <si>
    <t>Ammonia</t>
  </si>
  <si>
    <t>Facility Name:</t>
  </si>
  <si>
    <t>Reporting Year:</t>
  </si>
  <si>
    <t>mg/L</t>
  </si>
  <si>
    <t>pounds</t>
  </si>
  <si>
    <t>inches</t>
  </si>
  <si>
    <t>Inches of rain in Calendar year:</t>
  </si>
  <si>
    <t>million gallons</t>
  </si>
  <si>
    <t>%</t>
  </si>
  <si>
    <t>Parameter</t>
  </si>
  <si>
    <t>Value</t>
  </si>
  <si>
    <t xml:space="preserve"> Units</t>
  </si>
  <si>
    <t>Comments</t>
  </si>
  <si>
    <r>
      <t>NH</t>
    </r>
    <r>
      <rPr>
        <vertAlign val="subscript"/>
        <sz val="11"/>
        <color theme="1"/>
        <rFont val="Calibri"/>
        <family val="2"/>
        <scheme val="minor"/>
      </rPr>
      <t>3</t>
    </r>
    <r>
      <rPr>
        <sz val="11"/>
        <color theme="1"/>
        <rFont val="Calibri"/>
        <family val="2"/>
        <scheme val="minor"/>
      </rPr>
      <t>-N Concentration in Sludge B Sent Offsite:</t>
    </r>
  </si>
  <si>
    <t>Storm Water Outfall A Drainage Basin:</t>
  </si>
  <si>
    <t>Acres</t>
  </si>
  <si>
    <t>Storm Water Outfall B Drainage Basin:</t>
  </si>
  <si>
    <t>Storm Water Outfall B Drainage Basin - % Impervious Surface:</t>
  </si>
  <si>
    <t>Storm Water Outfall C Drainage Basin:</t>
  </si>
  <si>
    <t>Storm Water Outfall C Drainage Basin - % Impervious Surface:</t>
  </si>
  <si>
    <r>
      <t>Average NH</t>
    </r>
    <r>
      <rPr>
        <vertAlign val="subscript"/>
        <sz val="11"/>
        <color theme="1"/>
        <rFont val="Calibri"/>
        <family val="2"/>
        <scheme val="minor"/>
      </rPr>
      <t>3</t>
    </r>
    <r>
      <rPr>
        <sz val="11"/>
        <color theme="1"/>
        <rFont val="Calibri"/>
        <family val="2"/>
        <scheme val="minor"/>
      </rPr>
      <t xml:space="preserve">-N Concentration at Storm Water Outfall A: </t>
    </r>
  </si>
  <si>
    <r>
      <t>Average NH</t>
    </r>
    <r>
      <rPr>
        <vertAlign val="subscript"/>
        <sz val="11"/>
        <color theme="1"/>
        <rFont val="Calibri"/>
        <family val="2"/>
        <scheme val="minor"/>
      </rPr>
      <t>3</t>
    </r>
    <r>
      <rPr>
        <sz val="11"/>
        <color theme="1"/>
        <rFont val="Calibri"/>
        <family val="2"/>
        <scheme val="minor"/>
      </rPr>
      <t xml:space="preserve">-N Concentration at Storm Water Outfall B: </t>
    </r>
  </si>
  <si>
    <r>
      <t>Average NH</t>
    </r>
    <r>
      <rPr>
        <vertAlign val="subscript"/>
        <sz val="11"/>
        <color theme="1"/>
        <rFont val="Calibri"/>
        <family val="2"/>
        <scheme val="minor"/>
      </rPr>
      <t>3</t>
    </r>
    <r>
      <rPr>
        <sz val="11"/>
        <color theme="1"/>
        <rFont val="Calibri"/>
        <family val="2"/>
        <scheme val="minor"/>
      </rPr>
      <t xml:space="preserve">-N Concentration at Storm Water Outfall C: </t>
    </r>
  </si>
  <si>
    <t>Manufactured</t>
  </si>
  <si>
    <t>Processed</t>
  </si>
  <si>
    <t>Otherwise Used</t>
  </si>
  <si>
    <t>Chlorine</t>
  </si>
  <si>
    <t>Peracetic Acid</t>
  </si>
  <si>
    <t>Chemical</t>
  </si>
  <si>
    <t xml:space="preserve">Calendar Year: </t>
  </si>
  <si>
    <t>Facility:</t>
  </si>
  <si>
    <t>Reporting Summary</t>
  </si>
  <si>
    <t>Nitric Acid</t>
  </si>
  <si>
    <t>Formaldehyde</t>
  </si>
  <si>
    <t>Methanol</t>
  </si>
  <si>
    <t>Ammonia &amp; Nitrate Compounds</t>
  </si>
  <si>
    <r>
      <t>Average NO</t>
    </r>
    <r>
      <rPr>
        <vertAlign val="subscript"/>
        <sz val="11"/>
        <color theme="1"/>
        <rFont val="Calibri"/>
        <family val="2"/>
        <scheme val="minor"/>
      </rPr>
      <t>3</t>
    </r>
    <r>
      <rPr>
        <sz val="11"/>
        <color theme="1"/>
        <rFont val="Calibri"/>
        <family val="2"/>
        <scheme val="minor"/>
      </rPr>
      <t xml:space="preserve">-N Concentration at Storm Water Outfall A: </t>
    </r>
  </si>
  <si>
    <r>
      <t>Average NO</t>
    </r>
    <r>
      <rPr>
        <vertAlign val="subscript"/>
        <sz val="11"/>
        <color theme="1"/>
        <rFont val="Calibri"/>
        <family val="2"/>
        <scheme val="minor"/>
      </rPr>
      <t>3</t>
    </r>
    <r>
      <rPr>
        <sz val="11"/>
        <color theme="1"/>
        <rFont val="Calibri"/>
        <family val="2"/>
        <scheme val="minor"/>
      </rPr>
      <t xml:space="preserve">-N Concentration at Storm Water Outfall B: </t>
    </r>
  </si>
  <si>
    <r>
      <t>Average NO</t>
    </r>
    <r>
      <rPr>
        <vertAlign val="subscript"/>
        <sz val="11"/>
        <color theme="1"/>
        <rFont val="Calibri"/>
        <family val="2"/>
        <scheme val="minor"/>
      </rPr>
      <t>3</t>
    </r>
    <r>
      <rPr>
        <sz val="11"/>
        <color theme="1"/>
        <rFont val="Calibri"/>
        <family val="2"/>
        <scheme val="minor"/>
      </rPr>
      <t xml:space="preserve">-N Concentration at Storm Water Outfall C: </t>
    </r>
  </si>
  <si>
    <t>Name of Peracetic Acid containing Product A:</t>
  </si>
  <si>
    <t>Total Purchases of Peracetic Acid containing Product A:</t>
  </si>
  <si>
    <t>gallons</t>
  </si>
  <si>
    <t>Name of Peracetic Acid containing Product B:</t>
  </si>
  <si>
    <t>Total Purchases of Peracetic Acid containing Product B:</t>
  </si>
  <si>
    <t>Name of Peracetic Acid containing Product C:</t>
  </si>
  <si>
    <t>Total Purchases of Peracetic Acid containing Product C:</t>
  </si>
  <si>
    <t>Pounds TKN to UIC</t>
  </si>
  <si>
    <t>Total Ammonia Manufactured:</t>
  </si>
  <si>
    <t>Pounds Ammonia released to Air from Wastewater Aeration</t>
  </si>
  <si>
    <t>Pounds Ammonia released to Air from Land Application</t>
  </si>
  <si>
    <t>Pounds Ammonia Treated Onsite</t>
  </si>
  <si>
    <t>Pounds "Otherwise Used" - Ammonia Purchases</t>
  </si>
  <si>
    <t>Ammonia Manufactured</t>
  </si>
  <si>
    <t xml:space="preserve">Note: Only 10% of ammonia in aqueous forms is reportable.  </t>
  </si>
  <si>
    <r>
      <t>Pounds NH</t>
    </r>
    <r>
      <rPr>
        <vertAlign val="subscript"/>
        <sz val="11"/>
        <rFont val="Calibri"/>
        <family val="2"/>
        <scheme val="minor"/>
      </rPr>
      <t>3</t>
    </r>
    <r>
      <rPr>
        <sz val="11"/>
        <color theme="1"/>
        <rFont val="Calibri"/>
        <family val="2"/>
        <scheme val="minor"/>
      </rPr>
      <t>-N to UIC</t>
    </r>
  </si>
  <si>
    <r>
      <t>Pounds ammonia-nitrogen (NH</t>
    </r>
    <r>
      <rPr>
        <vertAlign val="subscript"/>
        <sz val="11"/>
        <rFont val="Calibri"/>
        <family val="2"/>
        <scheme val="minor"/>
      </rPr>
      <t>3</t>
    </r>
    <r>
      <rPr>
        <sz val="11"/>
        <color theme="1"/>
        <rFont val="Calibri"/>
        <family val="2"/>
        <scheme val="minor"/>
      </rPr>
      <t>-N) manufactured in wastewater</t>
    </r>
  </si>
  <si>
    <r>
      <t>Pounds ammonia (NH</t>
    </r>
    <r>
      <rPr>
        <vertAlign val="subscript"/>
        <sz val="11"/>
        <rFont val="Calibri"/>
        <family val="2"/>
        <scheme val="minor"/>
      </rPr>
      <t>3</t>
    </r>
    <r>
      <rPr>
        <sz val="11"/>
        <color theme="1"/>
        <rFont val="Calibri"/>
        <family val="2"/>
        <scheme val="minor"/>
      </rPr>
      <t>) manufactured in wastewater</t>
    </r>
  </si>
  <si>
    <r>
      <t>Pounds aqueous ammonia (NH</t>
    </r>
    <r>
      <rPr>
        <b/>
        <vertAlign val="subscript"/>
        <sz val="11"/>
        <rFont val="Calibri"/>
        <family val="2"/>
        <scheme val="minor"/>
      </rPr>
      <t>3</t>
    </r>
    <r>
      <rPr>
        <b/>
        <sz val="11"/>
        <rFont val="Calibri"/>
        <family val="2"/>
        <scheme val="minor"/>
      </rPr>
      <t>) manufactured in wastewater (10%)</t>
    </r>
  </si>
  <si>
    <r>
      <t>Pounds ammonia-nitrogen (NH</t>
    </r>
    <r>
      <rPr>
        <vertAlign val="subscript"/>
        <sz val="11"/>
        <rFont val="Calibri"/>
        <family val="2"/>
        <scheme val="minor"/>
      </rPr>
      <t>3</t>
    </r>
    <r>
      <rPr>
        <sz val="11"/>
        <color theme="1"/>
        <rFont val="Calibri"/>
        <family val="2"/>
        <scheme val="minor"/>
      </rPr>
      <t>-N) to offsite</t>
    </r>
  </si>
  <si>
    <r>
      <t>Pounds ammonia (NH</t>
    </r>
    <r>
      <rPr>
        <vertAlign val="subscript"/>
        <sz val="11"/>
        <rFont val="Calibri"/>
        <family val="2"/>
        <scheme val="minor"/>
      </rPr>
      <t>3</t>
    </r>
    <r>
      <rPr>
        <sz val="11"/>
        <color theme="1"/>
        <rFont val="Calibri"/>
        <family val="2"/>
        <scheme val="minor"/>
      </rPr>
      <t>) to offsite</t>
    </r>
  </si>
  <si>
    <r>
      <t>Pounds aqueous ammonia (NH</t>
    </r>
    <r>
      <rPr>
        <b/>
        <vertAlign val="subscript"/>
        <sz val="11"/>
        <rFont val="Calibri"/>
        <family val="2"/>
        <scheme val="minor"/>
      </rPr>
      <t>3</t>
    </r>
    <r>
      <rPr>
        <b/>
        <sz val="11"/>
        <rFont val="Calibri"/>
        <family val="2"/>
        <scheme val="minor"/>
      </rPr>
      <t>) to offsite (10%)</t>
    </r>
  </si>
  <si>
    <r>
      <t>Pounds ammonia-nitrogen (NH</t>
    </r>
    <r>
      <rPr>
        <vertAlign val="subscript"/>
        <sz val="11"/>
        <rFont val="Calibri"/>
        <family val="2"/>
        <scheme val="minor"/>
      </rPr>
      <t>3</t>
    </r>
    <r>
      <rPr>
        <sz val="11"/>
        <color theme="1"/>
        <rFont val="Calibri"/>
        <family val="2"/>
        <scheme val="minor"/>
      </rPr>
      <t>-N) in stormwater</t>
    </r>
  </si>
  <si>
    <r>
      <t>Pounds ammonia (NH</t>
    </r>
    <r>
      <rPr>
        <vertAlign val="subscript"/>
        <sz val="11"/>
        <rFont val="Calibri"/>
        <family val="2"/>
        <scheme val="minor"/>
      </rPr>
      <t>3</t>
    </r>
    <r>
      <rPr>
        <sz val="11"/>
        <color theme="1"/>
        <rFont val="Calibri"/>
        <family val="2"/>
        <scheme val="minor"/>
      </rPr>
      <t>) in stormwater</t>
    </r>
  </si>
  <si>
    <r>
      <t>Pounds aqueous ammonia (NH</t>
    </r>
    <r>
      <rPr>
        <b/>
        <vertAlign val="subscript"/>
        <sz val="11"/>
        <rFont val="Calibri"/>
        <family val="2"/>
        <scheme val="minor"/>
      </rPr>
      <t>3</t>
    </r>
    <r>
      <rPr>
        <b/>
        <sz val="11"/>
        <rFont val="Calibri"/>
        <family val="2"/>
        <scheme val="minor"/>
      </rPr>
      <t>) in stormwater (10%)</t>
    </r>
  </si>
  <si>
    <r>
      <t>Pounds ammonia (NH</t>
    </r>
    <r>
      <rPr>
        <vertAlign val="subscript"/>
        <sz val="11"/>
        <rFont val="Calibri"/>
        <family val="2"/>
        <scheme val="minor"/>
      </rPr>
      <t>3</t>
    </r>
    <r>
      <rPr>
        <sz val="11"/>
        <rFont val="Calibri"/>
        <family val="2"/>
        <scheme val="minor"/>
      </rPr>
      <t xml:space="preserve">) to land </t>
    </r>
  </si>
  <si>
    <r>
      <t>Pounds aqueous ammonia (NH</t>
    </r>
    <r>
      <rPr>
        <b/>
        <vertAlign val="subscript"/>
        <sz val="11"/>
        <rFont val="Calibri"/>
        <family val="2"/>
        <scheme val="minor"/>
      </rPr>
      <t>3</t>
    </r>
    <r>
      <rPr>
        <b/>
        <sz val="11"/>
        <rFont val="Calibri"/>
        <family val="2"/>
        <scheme val="minor"/>
      </rPr>
      <t>) to land (10%)</t>
    </r>
  </si>
  <si>
    <r>
      <t>Pounds ammonia (NH</t>
    </r>
    <r>
      <rPr>
        <vertAlign val="subscript"/>
        <sz val="11"/>
        <rFont val="Calibri"/>
        <family val="2"/>
        <scheme val="minor"/>
      </rPr>
      <t>3</t>
    </r>
    <r>
      <rPr>
        <sz val="11"/>
        <rFont val="Calibri"/>
        <family val="2"/>
        <scheme val="minor"/>
      </rPr>
      <t>) to UIC Discharge</t>
    </r>
  </si>
  <si>
    <r>
      <t>Pounds aqueous ammonia (NH</t>
    </r>
    <r>
      <rPr>
        <b/>
        <vertAlign val="subscript"/>
        <sz val="11"/>
        <rFont val="Calibri"/>
        <family val="2"/>
        <scheme val="minor"/>
      </rPr>
      <t>3</t>
    </r>
    <r>
      <rPr>
        <b/>
        <sz val="11"/>
        <rFont val="Calibri"/>
        <family val="2"/>
        <scheme val="minor"/>
      </rPr>
      <t>) to UIC Discharge (10%)</t>
    </r>
  </si>
  <si>
    <t xml:space="preserve">Pounds TKN Influent to Treatment System </t>
  </si>
  <si>
    <t>Millions Gallons (estimated stormwater discharge)</t>
  </si>
  <si>
    <t>Parameters that may not frequently change</t>
  </si>
  <si>
    <t>Nitrate Compounds</t>
  </si>
  <si>
    <t>[Flow Applied * TKN Conc * 8.34]</t>
  </si>
  <si>
    <r>
      <t>Pounds NH</t>
    </r>
    <r>
      <rPr>
        <vertAlign val="subscript"/>
        <sz val="11"/>
        <rFont val="Calibri"/>
        <family val="2"/>
        <scheme val="minor"/>
      </rPr>
      <t>3</t>
    </r>
    <r>
      <rPr>
        <sz val="11"/>
        <color theme="1"/>
        <rFont val="Calibri"/>
        <family val="2"/>
        <scheme val="minor"/>
      </rPr>
      <t>-N volatilized to air from Land Application</t>
    </r>
  </si>
  <si>
    <t>Pounds Organic N to Land Application</t>
  </si>
  <si>
    <t>Underground Injection Control (UIC)</t>
  </si>
  <si>
    <t>Land Application System (LAS)</t>
  </si>
  <si>
    <t>Pounds TKN to LAS</t>
  </si>
  <si>
    <r>
      <t>Pounds NH</t>
    </r>
    <r>
      <rPr>
        <vertAlign val="subscript"/>
        <sz val="11"/>
        <rFont val="Calibri"/>
        <family val="2"/>
        <scheme val="minor"/>
      </rPr>
      <t>3</t>
    </r>
    <r>
      <rPr>
        <sz val="11"/>
        <color theme="1"/>
        <rFont val="Calibri"/>
        <family val="2"/>
        <scheme val="minor"/>
      </rPr>
      <t>-N to LAS</t>
    </r>
  </si>
  <si>
    <r>
      <t>[NH</t>
    </r>
    <r>
      <rPr>
        <vertAlign val="subscript"/>
        <sz val="11"/>
        <color theme="1"/>
        <rFont val="Calibri"/>
        <family val="2"/>
        <scheme val="minor"/>
      </rPr>
      <t>3</t>
    </r>
    <r>
      <rPr>
        <sz val="11"/>
        <color theme="1"/>
        <rFont val="Calibri"/>
        <family val="2"/>
        <scheme val="minor"/>
      </rPr>
      <t>-N to Land App - NH</t>
    </r>
    <r>
      <rPr>
        <vertAlign val="subscript"/>
        <sz val="11"/>
        <color theme="1"/>
        <rFont val="Calibri"/>
        <family val="2"/>
        <scheme val="minor"/>
      </rPr>
      <t>3</t>
    </r>
    <r>
      <rPr>
        <sz val="11"/>
        <color theme="1"/>
        <rFont val="Calibri"/>
        <family val="2"/>
        <scheme val="minor"/>
      </rPr>
      <t>-N to air from LAS]</t>
    </r>
  </si>
  <si>
    <t>[Flow Injected * TKN Conc * 8.34]</t>
  </si>
  <si>
    <r>
      <t>[Flow Applied * NH</t>
    </r>
    <r>
      <rPr>
        <vertAlign val="subscript"/>
        <sz val="11"/>
        <color theme="1"/>
        <rFont val="Calibri"/>
        <family val="2"/>
        <scheme val="minor"/>
      </rPr>
      <t>3</t>
    </r>
    <r>
      <rPr>
        <sz val="11"/>
        <color theme="1"/>
        <rFont val="Calibri"/>
        <family val="2"/>
        <scheme val="minor"/>
      </rPr>
      <t>-N Conc * 8.34]</t>
    </r>
  </si>
  <si>
    <r>
      <t>[Flow Injected * NH</t>
    </r>
    <r>
      <rPr>
        <vertAlign val="subscript"/>
        <sz val="11"/>
        <color theme="1"/>
        <rFont val="Calibri"/>
        <family val="2"/>
        <scheme val="minor"/>
      </rPr>
      <t>3</t>
    </r>
    <r>
      <rPr>
        <sz val="11"/>
        <color theme="1"/>
        <rFont val="Calibri"/>
        <family val="2"/>
        <scheme val="minor"/>
      </rPr>
      <t>-N Conc * 8.34]</t>
    </r>
  </si>
  <si>
    <t>Pounds Organic N to UIC</t>
  </si>
  <si>
    <t>General Facility Data</t>
  </si>
  <si>
    <t xml:space="preserve">Ammonia Purchased for Refrigeration Systems: </t>
  </si>
  <si>
    <r>
      <t>Data to be input is for the calendar year (January 1 - December 31).  For example, total wastewater flow for the calendar year, average NH</t>
    </r>
    <r>
      <rPr>
        <vertAlign val="subscript"/>
        <sz val="11"/>
        <color theme="1"/>
        <rFont val="Calibri"/>
        <family val="2"/>
        <scheme val="minor"/>
      </rPr>
      <t>3</t>
    </r>
    <r>
      <rPr>
        <sz val="11"/>
        <color theme="1"/>
        <rFont val="Calibri"/>
        <family val="2"/>
        <scheme val="minor"/>
      </rPr>
      <t>-N value over the calendar year, etc.  Typically, you will use the available data that you have (i.e., monthly DMRs, flow information, etc.)</t>
    </r>
  </si>
  <si>
    <t>How do I determine if a chemical is subject to TRI Reporting?</t>
  </si>
  <si>
    <t>Fugitive or non-point air emissions</t>
  </si>
  <si>
    <t>Stack or point air emissions</t>
  </si>
  <si>
    <t>Discharges to receiving streams or water bodies</t>
  </si>
  <si>
    <t>Underground Injection on-site to class I wells</t>
  </si>
  <si>
    <t>Underground Injection on-site to class II-V wells</t>
  </si>
  <si>
    <t>Land treatment/application farming</t>
  </si>
  <si>
    <t>Surface impoundments</t>
  </si>
  <si>
    <t>Other disposal</t>
  </si>
  <si>
    <t>Total quantity transferred to POTWs</t>
  </si>
  <si>
    <t>Total other on-site disposal or other releases</t>
  </si>
  <si>
    <t>Total other off-site disposal or other releases</t>
  </si>
  <si>
    <t xml:space="preserve">Quantity used for energy recovery on-site </t>
  </si>
  <si>
    <t>Quantity used for energy recovery off-site</t>
  </si>
  <si>
    <t>Quantity recycled on-site</t>
  </si>
  <si>
    <t>Quantity recycled off-site</t>
  </si>
  <si>
    <t>Quantity treated on-site</t>
  </si>
  <si>
    <t>Quantity treated off-site</t>
  </si>
  <si>
    <t>Production ratio or activity index</t>
  </si>
  <si>
    <t>Preceding Year: 100,000,000 pounds live weight processed and total wastewater flow of 100,000,000 gallons.</t>
  </si>
  <si>
    <t>Production Ratio = 120,000,000/100,000,000 = 1.2</t>
  </si>
  <si>
    <t>Preceding Year: 5,000 pounds of NH3 purchased</t>
  </si>
  <si>
    <t>Activity Ratio = 15,000/5,000 = 3.0</t>
  </si>
  <si>
    <t>General Waste Stream</t>
  </si>
  <si>
    <t xml:space="preserve">W -  Wastewater (most common) </t>
  </si>
  <si>
    <t>Waste Treatment Methods</t>
  </si>
  <si>
    <t>Waste Treatment Efficiency:</t>
  </si>
  <si>
    <t>Flow Land Applied (to Sprayfields):</t>
  </si>
  <si>
    <t>Flow to Underground Injection (UIC):</t>
  </si>
  <si>
    <t>Avg TKN concentration in Influent to Treatment System:</t>
  </si>
  <si>
    <r>
      <t>Avg NO</t>
    </r>
    <r>
      <rPr>
        <vertAlign val="subscript"/>
        <sz val="11"/>
        <color theme="1"/>
        <rFont val="Calibri"/>
        <family val="2"/>
        <scheme val="minor"/>
      </rPr>
      <t>3</t>
    </r>
    <r>
      <rPr>
        <sz val="11"/>
        <color theme="1"/>
        <rFont val="Calibri"/>
        <family val="2"/>
        <scheme val="minor"/>
      </rPr>
      <t>-N concentration in Influent to Treatment System:</t>
    </r>
  </si>
  <si>
    <r>
      <t>Avg NH</t>
    </r>
    <r>
      <rPr>
        <vertAlign val="subscript"/>
        <sz val="11"/>
        <color theme="1"/>
        <rFont val="Calibri"/>
        <family val="2"/>
        <scheme val="minor"/>
      </rPr>
      <t>3</t>
    </r>
    <r>
      <rPr>
        <sz val="11"/>
        <color theme="1"/>
        <rFont val="Calibri"/>
        <family val="2"/>
        <scheme val="minor"/>
      </rPr>
      <t>-N concentration in Effluent to Land Application:</t>
    </r>
  </si>
  <si>
    <t>Avg TKN concentration in Effluent to Land Application:</t>
  </si>
  <si>
    <r>
      <t>Avg NO</t>
    </r>
    <r>
      <rPr>
        <vertAlign val="subscript"/>
        <sz val="11"/>
        <color theme="1"/>
        <rFont val="Calibri"/>
        <family val="2"/>
        <scheme val="minor"/>
      </rPr>
      <t>3</t>
    </r>
    <r>
      <rPr>
        <sz val="11"/>
        <color theme="1"/>
        <rFont val="Calibri"/>
        <family val="2"/>
        <scheme val="minor"/>
      </rPr>
      <t>-N concentration in Effluent to Land Application:</t>
    </r>
  </si>
  <si>
    <t>Direct Discharge to Surface Water/Ditch</t>
  </si>
  <si>
    <r>
      <t>Avg NH</t>
    </r>
    <r>
      <rPr>
        <vertAlign val="subscript"/>
        <sz val="11"/>
        <color theme="1"/>
        <rFont val="Calibri"/>
        <family val="2"/>
        <scheme val="minor"/>
      </rPr>
      <t>3</t>
    </r>
    <r>
      <rPr>
        <sz val="11"/>
        <color theme="1"/>
        <rFont val="Calibri"/>
        <family val="2"/>
        <scheme val="minor"/>
      </rPr>
      <t>-N concentration in Effluent to Surface Water:</t>
    </r>
  </si>
  <si>
    <t>Avg TKN concentration in Effluent to Surface Water:</t>
  </si>
  <si>
    <r>
      <t>Avg NO</t>
    </r>
    <r>
      <rPr>
        <vertAlign val="subscript"/>
        <sz val="11"/>
        <color theme="1"/>
        <rFont val="Calibri"/>
        <family val="2"/>
        <scheme val="minor"/>
      </rPr>
      <t>3</t>
    </r>
    <r>
      <rPr>
        <sz val="11"/>
        <color theme="1"/>
        <rFont val="Calibri"/>
        <family val="2"/>
        <scheme val="minor"/>
      </rPr>
      <t>-N concentration in Effluent to Surface Water:</t>
    </r>
  </si>
  <si>
    <t>Publicly Owned Treatment Works (POTW)</t>
  </si>
  <si>
    <t>Pounds TKN to POTW</t>
  </si>
  <si>
    <r>
      <t>Pounds NH</t>
    </r>
    <r>
      <rPr>
        <vertAlign val="subscript"/>
        <sz val="11"/>
        <rFont val="Calibri"/>
        <family val="2"/>
        <scheme val="minor"/>
      </rPr>
      <t>3</t>
    </r>
    <r>
      <rPr>
        <sz val="11"/>
        <color theme="1"/>
        <rFont val="Calibri"/>
        <family val="2"/>
        <scheme val="minor"/>
      </rPr>
      <t>-N to POTW</t>
    </r>
  </si>
  <si>
    <t>Pounds Organic N to POTW</t>
  </si>
  <si>
    <t>Pounds TKN to Surface Water</t>
  </si>
  <si>
    <r>
      <t>Pounds NH</t>
    </r>
    <r>
      <rPr>
        <vertAlign val="subscript"/>
        <sz val="11"/>
        <rFont val="Calibri"/>
        <family val="2"/>
        <scheme val="minor"/>
      </rPr>
      <t>3</t>
    </r>
    <r>
      <rPr>
        <sz val="11"/>
        <color theme="1"/>
        <rFont val="Calibri"/>
        <family val="2"/>
        <scheme val="minor"/>
      </rPr>
      <t>-N to Surface Water</t>
    </r>
  </si>
  <si>
    <t>Pounds Organic N to Water</t>
  </si>
  <si>
    <r>
      <t>Avg NH</t>
    </r>
    <r>
      <rPr>
        <vertAlign val="subscript"/>
        <sz val="11"/>
        <color theme="1"/>
        <rFont val="Calibri"/>
        <family val="2"/>
        <scheme val="minor"/>
      </rPr>
      <t>3</t>
    </r>
    <r>
      <rPr>
        <sz val="11"/>
        <color theme="1"/>
        <rFont val="Calibri"/>
        <family val="2"/>
        <scheme val="minor"/>
      </rPr>
      <t>-N concentration in Effluent to POTW:</t>
    </r>
  </si>
  <si>
    <t>Avg TKN concentration in Effluent to POTW:</t>
  </si>
  <si>
    <r>
      <t>Avg NO</t>
    </r>
    <r>
      <rPr>
        <vertAlign val="subscript"/>
        <sz val="11"/>
        <color theme="1"/>
        <rFont val="Calibri"/>
        <family val="2"/>
        <scheme val="minor"/>
      </rPr>
      <t>3</t>
    </r>
    <r>
      <rPr>
        <sz val="11"/>
        <color theme="1"/>
        <rFont val="Calibri"/>
        <family val="2"/>
        <scheme val="minor"/>
      </rPr>
      <t>-N concentration in Effluent to POTW:</t>
    </r>
  </si>
  <si>
    <t>Land Application System</t>
  </si>
  <si>
    <t>Treatment System</t>
  </si>
  <si>
    <t>Flow to Publicly Owned Treatment Works (POTW):</t>
  </si>
  <si>
    <t>[Influent Flow * Inf TKN Conc * 8.34]</t>
  </si>
  <si>
    <t>[Flow to POTW * TKN Conc to POTW * 8.34]</t>
  </si>
  <si>
    <r>
      <t>[Flow to POTW * NH</t>
    </r>
    <r>
      <rPr>
        <vertAlign val="subscript"/>
        <sz val="11"/>
        <color theme="1"/>
        <rFont val="Calibri"/>
        <family val="2"/>
        <scheme val="minor"/>
      </rPr>
      <t>3</t>
    </r>
    <r>
      <rPr>
        <sz val="11"/>
        <color theme="1"/>
        <rFont val="Calibri"/>
        <family val="2"/>
        <scheme val="minor"/>
      </rPr>
      <t>-N Conc to POTW * 8.34]</t>
    </r>
  </si>
  <si>
    <r>
      <t>Pounds NH</t>
    </r>
    <r>
      <rPr>
        <vertAlign val="subscript"/>
        <sz val="11"/>
        <rFont val="Calibri"/>
        <family val="2"/>
        <scheme val="minor"/>
      </rPr>
      <t>3</t>
    </r>
    <r>
      <rPr>
        <sz val="11"/>
        <color theme="1"/>
        <rFont val="Calibri"/>
        <family val="2"/>
        <scheme val="minor"/>
      </rPr>
      <t xml:space="preserve">-N released to Land </t>
    </r>
  </si>
  <si>
    <r>
      <t>[Pounds TKN to POTW - Pounds NH</t>
    </r>
    <r>
      <rPr>
        <vertAlign val="subscript"/>
        <sz val="11"/>
        <color theme="1"/>
        <rFont val="Calibri"/>
        <family val="2"/>
        <scheme val="minor"/>
      </rPr>
      <t>3</t>
    </r>
    <r>
      <rPr>
        <sz val="11"/>
        <color theme="1"/>
        <rFont val="Calibri"/>
        <family val="2"/>
        <scheme val="minor"/>
      </rPr>
      <t>-N to POTW]</t>
    </r>
  </si>
  <si>
    <r>
      <t>[Pounds TKN to LAS - Pounds NH</t>
    </r>
    <r>
      <rPr>
        <vertAlign val="subscript"/>
        <sz val="11"/>
        <color theme="1"/>
        <rFont val="Calibri"/>
        <family val="2"/>
        <scheme val="minor"/>
      </rPr>
      <t>3</t>
    </r>
    <r>
      <rPr>
        <sz val="11"/>
        <color theme="1"/>
        <rFont val="Calibri"/>
        <family val="2"/>
        <scheme val="minor"/>
      </rPr>
      <t>-N to LAS]</t>
    </r>
  </si>
  <si>
    <r>
      <t>[Pounds TKN to UIC - Pounds NH</t>
    </r>
    <r>
      <rPr>
        <vertAlign val="subscript"/>
        <sz val="11"/>
        <color theme="1"/>
        <rFont val="Calibri"/>
        <family val="2"/>
        <scheme val="minor"/>
      </rPr>
      <t>3</t>
    </r>
    <r>
      <rPr>
        <sz val="11"/>
        <color theme="1"/>
        <rFont val="Calibri"/>
        <family val="2"/>
        <scheme val="minor"/>
      </rPr>
      <t>-N to UIC]</t>
    </r>
  </si>
  <si>
    <r>
      <t>[Flow to surface water * NH</t>
    </r>
    <r>
      <rPr>
        <vertAlign val="subscript"/>
        <sz val="11"/>
        <color theme="1"/>
        <rFont val="Calibri"/>
        <family val="2"/>
        <scheme val="minor"/>
      </rPr>
      <t>3</t>
    </r>
    <r>
      <rPr>
        <sz val="11"/>
        <color theme="1"/>
        <rFont val="Calibri"/>
        <family val="2"/>
        <scheme val="minor"/>
      </rPr>
      <t>-N Conc to surface water * 8.34]</t>
    </r>
  </si>
  <si>
    <r>
      <t>[Pounds TKN to surf water - Pounds NH</t>
    </r>
    <r>
      <rPr>
        <vertAlign val="subscript"/>
        <sz val="11"/>
        <color theme="1"/>
        <rFont val="Calibri"/>
        <family val="2"/>
        <scheme val="minor"/>
      </rPr>
      <t>3</t>
    </r>
    <r>
      <rPr>
        <sz val="11"/>
        <color theme="1"/>
        <rFont val="Calibri"/>
        <family val="2"/>
        <scheme val="minor"/>
      </rPr>
      <t>-N to surf water]</t>
    </r>
  </si>
  <si>
    <t>[Flow to surface water * TKN Conc to surface water* 8.34]</t>
  </si>
  <si>
    <t>Ammonia Manufactured in Wastewater Treatment System</t>
  </si>
  <si>
    <r>
      <t>[NH</t>
    </r>
    <r>
      <rPr>
        <vertAlign val="subscript"/>
        <sz val="11"/>
        <color theme="1"/>
        <rFont val="Calibri"/>
        <family val="2"/>
        <scheme val="minor"/>
      </rPr>
      <t>3</t>
    </r>
    <r>
      <rPr>
        <sz val="11"/>
        <color theme="1"/>
        <rFont val="Calibri"/>
        <family val="2"/>
        <scheme val="minor"/>
      </rPr>
      <t xml:space="preserve">-N Conc*Pounds Shipped Offsite] </t>
    </r>
  </si>
  <si>
    <r>
      <t xml:space="preserve">Ammonia Concentration in </t>
    </r>
    <r>
      <rPr>
        <u/>
        <sz val="11"/>
        <rFont val="Calibri"/>
        <family val="2"/>
        <scheme val="minor"/>
      </rPr>
      <t>Sludge A</t>
    </r>
    <r>
      <rPr>
        <sz val="11"/>
        <color theme="1"/>
        <rFont val="Calibri"/>
        <family val="2"/>
        <scheme val="minor"/>
      </rPr>
      <t xml:space="preserve"> Sent Offsite:</t>
    </r>
  </si>
  <si>
    <t>Reporting Status</t>
  </si>
  <si>
    <t>Sludge B Description:</t>
  </si>
  <si>
    <r>
      <t xml:space="preserve">Ammonia Concentration in </t>
    </r>
    <r>
      <rPr>
        <u/>
        <sz val="11"/>
        <rFont val="Calibri"/>
        <family val="2"/>
        <scheme val="minor"/>
      </rPr>
      <t>Sludge B</t>
    </r>
    <r>
      <rPr>
        <sz val="11"/>
        <color theme="1"/>
        <rFont val="Calibri"/>
        <family val="2"/>
        <scheme val="minor"/>
      </rPr>
      <t xml:space="preserve"> Sent Offsite:</t>
    </r>
  </si>
  <si>
    <t>[multiply by 17/14 ratio]</t>
  </si>
  <si>
    <t>Storm Water Outfall D Drainage Basin:</t>
  </si>
  <si>
    <t>Storm Water Outfall D Drainage Basin - % Impervious Surface:</t>
  </si>
  <si>
    <r>
      <t>Average NH</t>
    </r>
    <r>
      <rPr>
        <vertAlign val="subscript"/>
        <sz val="11"/>
        <color theme="1"/>
        <rFont val="Calibri"/>
        <family val="2"/>
        <scheme val="minor"/>
      </rPr>
      <t>3</t>
    </r>
    <r>
      <rPr>
        <sz val="11"/>
        <color theme="1"/>
        <rFont val="Calibri"/>
        <family val="2"/>
        <scheme val="minor"/>
      </rPr>
      <t xml:space="preserve">-N Concentration at Storm Water Outfall D: </t>
    </r>
  </si>
  <si>
    <r>
      <t>Average NO</t>
    </r>
    <r>
      <rPr>
        <vertAlign val="subscript"/>
        <sz val="11"/>
        <color theme="1"/>
        <rFont val="Calibri"/>
        <family val="2"/>
        <scheme val="minor"/>
      </rPr>
      <t>3</t>
    </r>
    <r>
      <rPr>
        <sz val="11"/>
        <color theme="1"/>
        <rFont val="Calibri"/>
        <family val="2"/>
        <scheme val="minor"/>
      </rPr>
      <t xml:space="preserve">-N Concentration at Storm Water Outfall D: </t>
    </r>
  </si>
  <si>
    <r>
      <t xml:space="preserve">Did you have an ammonia leak?  If so, how much? </t>
    </r>
    <r>
      <rPr>
        <i/>
        <sz val="11"/>
        <color theme="1"/>
        <rFont val="Calibri"/>
        <family val="2"/>
        <scheme val="minor"/>
      </rPr>
      <t>Otherwise, leave cell blank.</t>
    </r>
  </si>
  <si>
    <r>
      <t xml:space="preserve">Storm Water Outfall A Drainage Basin - % Impervious Surface: </t>
    </r>
    <r>
      <rPr>
        <i/>
        <sz val="11"/>
        <color theme="1"/>
        <rFont val="Calibri"/>
        <family val="2"/>
        <scheme val="minor"/>
      </rPr>
      <t>For an outfall with 10% impervious surface, enter "10" not "0.1".</t>
    </r>
  </si>
  <si>
    <r>
      <t xml:space="preserve">Sludge A Description: </t>
    </r>
    <r>
      <rPr>
        <i/>
        <sz val="11"/>
        <color theme="1"/>
        <rFont val="Calibri"/>
        <family val="2"/>
        <scheme val="minor"/>
      </rPr>
      <t>Such as DAF 1 Sludge, Primary DAF Sludge, Secondary DAF Sludge, etc.</t>
    </r>
  </si>
  <si>
    <r>
      <t xml:space="preserve">Percent Ammonia Volatilization from Wastewater Aeration:  </t>
    </r>
    <r>
      <rPr>
        <i/>
        <sz val="11"/>
        <color theme="1"/>
        <rFont val="Calibri"/>
        <family val="2"/>
        <scheme val="minor"/>
      </rPr>
      <t xml:space="preserve">Recommend values 0.5% - 1%. For 0.5% enter ".5" not ".005". </t>
    </r>
  </si>
  <si>
    <t>Activities and Uses of the Toxic Chemical at the Facility</t>
  </si>
  <si>
    <t>Includes all air releases, unless releases pass through stack.</t>
  </si>
  <si>
    <t>For Basis of Estimate codes, refer to Instructions.  Code 'O' is sufficient for most instances.</t>
  </si>
  <si>
    <t>Feel free to use range codes, instead of numerical values, where applicable.</t>
  </si>
  <si>
    <t>Disposal to Land On-Site</t>
  </si>
  <si>
    <t>This section is not applicable to poultry industry facilities.</t>
  </si>
  <si>
    <t>RCRA subtitle C landfills and Other Landfills</t>
  </si>
  <si>
    <t>These sections are likely not applicable to poultry industry facilities.</t>
  </si>
  <si>
    <t>This includes disposal to Land Application Systems.  If facility does not have a LAS, this is Not Applicable.</t>
  </si>
  <si>
    <t>Transfer of the Toxic Chemical in Wastes to Off-site Locations</t>
  </si>
  <si>
    <t>Quantity of the Toxic Chemical Entering Each Environmental Medium On-Site</t>
  </si>
  <si>
    <t>This includes discharges to POTWs. If facility does not discharge to POTW, this is Not Applicable.</t>
  </si>
  <si>
    <t>Transfers to Other Off-Site Locations</t>
  </si>
  <si>
    <t>On-Site Waste Treatment Methods and Efficiency</t>
  </si>
  <si>
    <r>
      <t>Pounds ammonia (NH</t>
    </r>
    <r>
      <rPr>
        <vertAlign val="subscript"/>
        <sz val="11"/>
        <rFont val="Calibri"/>
        <family val="2"/>
        <scheme val="minor"/>
      </rPr>
      <t>3</t>
    </r>
    <r>
      <rPr>
        <sz val="11"/>
        <rFont val="Calibri"/>
        <family val="2"/>
        <scheme val="minor"/>
      </rPr>
      <t>) to POTW</t>
    </r>
  </si>
  <si>
    <r>
      <t>Pounds aqueous ammonia (NH</t>
    </r>
    <r>
      <rPr>
        <b/>
        <vertAlign val="subscript"/>
        <sz val="11"/>
        <rFont val="Calibri"/>
        <family val="2"/>
        <scheme val="minor"/>
      </rPr>
      <t>3</t>
    </r>
    <r>
      <rPr>
        <b/>
        <sz val="11"/>
        <rFont val="Calibri"/>
        <family val="2"/>
        <scheme val="minor"/>
      </rPr>
      <t>) to POTW (10%)</t>
    </r>
  </si>
  <si>
    <r>
      <t>(NH</t>
    </r>
    <r>
      <rPr>
        <vertAlign val="subscript"/>
        <sz val="11"/>
        <rFont val="Calibri"/>
        <family val="2"/>
        <scheme val="minor"/>
      </rPr>
      <t>3</t>
    </r>
    <r>
      <rPr>
        <sz val="11"/>
        <rFont val="Calibri"/>
        <family val="2"/>
        <scheme val="minor"/>
      </rPr>
      <t xml:space="preserve"> Manufactured - NH</t>
    </r>
    <r>
      <rPr>
        <vertAlign val="subscript"/>
        <sz val="11"/>
        <rFont val="Calibri"/>
        <family val="2"/>
        <scheme val="minor"/>
      </rPr>
      <t>3</t>
    </r>
    <r>
      <rPr>
        <sz val="11"/>
        <rFont val="Calibri"/>
        <family val="2"/>
        <scheme val="minor"/>
      </rPr>
      <t xml:space="preserve"> in Sludge Sent Offsite - NH</t>
    </r>
    <r>
      <rPr>
        <vertAlign val="subscript"/>
        <sz val="11"/>
        <rFont val="Calibri"/>
        <family val="2"/>
        <scheme val="minor"/>
      </rPr>
      <t>3</t>
    </r>
    <r>
      <rPr>
        <sz val="11"/>
        <rFont val="Calibri"/>
        <family val="2"/>
        <scheme val="minor"/>
      </rPr>
      <t xml:space="preserve"> Releases to Stormwater Outfalls - NH</t>
    </r>
    <r>
      <rPr>
        <vertAlign val="subscript"/>
        <sz val="11"/>
        <rFont val="Calibri"/>
        <family val="2"/>
        <scheme val="minor"/>
      </rPr>
      <t>3</t>
    </r>
    <r>
      <rPr>
        <sz val="11"/>
        <rFont val="Calibri"/>
        <family val="2"/>
        <scheme val="minor"/>
      </rPr>
      <t xml:space="preserve"> to POTW - NH</t>
    </r>
    <r>
      <rPr>
        <vertAlign val="subscript"/>
        <sz val="11"/>
        <rFont val="Calibri"/>
        <family val="2"/>
        <scheme val="minor"/>
      </rPr>
      <t>3</t>
    </r>
    <r>
      <rPr>
        <sz val="11"/>
        <rFont val="Calibri"/>
        <family val="2"/>
        <scheme val="minor"/>
      </rPr>
      <t xml:space="preserve"> Releases to Surface Water  - NH</t>
    </r>
    <r>
      <rPr>
        <vertAlign val="subscript"/>
        <sz val="11"/>
        <rFont val="Calibri"/>
        <family val="2"/>
        <scheme val="minor"/>
      </rPr>
      <t>3</t>
    </r>
    <r>
      <rPr>
        <sz val="11"/>
        <rFont val="Calibri"/>
        <family val="2"/>
        <scheme val="minor"/>
      </rPr>
      <t xml:space="preserve"> Releases to Land App - NH</t>
    </r>
    <r>
      <rPr>
        <vertAlign val="subscript"/>
        <sz val="11"/>
        <rFont val="Calibri"/>
        <family val="2"/>
        <scheme val="minor"/>
      </rPr>
      <t>3</t>
    </r>
    <r>
      <rPr>
        <sz val="11"/>
        <rFont val="Calibri"/>
        <family val="2"/>
        <scheme val="minor"/>
      </rPr>
      <t xml:space="preserve"> Releases to UIC - NH</t>
    </r>
    <r>
      <rPr>
        <vertAlign val="subscript"/>
        <sz val="11"/>
        <rFont val="Calibri"/>
        <family val="2"/>
        <scheme val="minor"/>
      </rPr>
      <t>3</t>
    </r>
    <r>
      <rPr>
        <sz val="11"/>
        <rFont val="Calibri"/>
        <family val="2"/>
        <scheme val="minor"/>
      </rPr>
      <t xml:space="preserve"> lost to Air )</t>
    </r>
  </si>
  <si>
    <t>On-site Energy Recovery Processes</t>
  </si>
  <si>
    <t xml:space="preserve">Typically, this will be Not Applicable.  </t>
  </si>
  <si>
    <t>On-site Recycling Processes</t>
  </si>
  <si>
    <t>Total on-site disposal to Class I Underground Injection Wells, RCRA Subtitle C landfills, and other landfills</t>
  </si>
  <si>
    <t>Total off-site disposal to Class I Underground Injection Wells, RCRA Subtitle C landfills, and other landfills</t>
  </si>
  <si>
    <t>This is the sum of all the on-site releases (i.e., releases to land, releases to air, releases to water, etc.).</t>
  </si>
  <si>
    <t xml:space="preserve">This is the sum of all off-site disposals/releases excluding offsite transfers used for energy recovery, recycled or treated. </t>
  </si>
  <si>
    <t xml:space="preserve">Typically, this value will be Not Applicable.  </t>
  </si>
  <si>
    <t>Non-production related waste managed (quantity released to environment from spill, etc.)</t>
  </si>
  <si>
    <t>The key is to use the same parameter each year, otherwise, this calculation is not meaningful.</t>
  </si>
  <si>
    <t>Source Reduction Activities</t>
  </si>
  <si>
    <t>Optional Pollution Prevention Information</t>
  </si>
  <si>
    <t>Completion of this section is not required.</t>
  </si>
  <si>
    <t>Maximum Amount of the Toxic Chemical On-Site at Any Time During the Calendar Year</t>
  </si>
  <si>
    <r>
      <t>An example would be the NH</t>
    </r>
    <r>
      <rPr>
        <i/>
        <vertAlign val="subscript"/>
        <sz val="10"/>
        <rFont val="Arial"/>
        <family val="2"/>
      </rPr>
      <t>3</t>
    </r>
    <r>
      <rPr>
        <i/>
        <sz val="10"/>
        <rFont val="Arial"/>
        <family val="2"/>
      </rPr>
      <t xml:space="preserve"> in the Sludge transferred to an offsite rendering operation.  </t>
    </r>
  </si>
  <si>
    <t>Example Calculation:</t>
  </si>
  <si>
    <t xml:space="preserve">Current Year: 120,000,000 pounds live weight processed and total wastewater flow of 90,000,000 gallons. </t>
  </si>
  <si>
    <r>
      <t>Current Year: 15,000 pounds of NH</t>
    </r>
    <r>
      <rPr>
        <i/>
        <vertAlign val="subscript"/>
        <sz val="10"/>
        <rFont val="Arial"/>
        <family val="2"/>
      </rPr>
      <t>3</t>
    </r>
    <r>
      <rPr>
        <i/>
        <sz val="10"/>
        <rFont val="Arial"/>
        <family val="2"/>
      </rPr>
      <t xml:space="preserve"> purchased</t>
    </r>
  </si>
  <si>
    <r>
      <t>This section can be completed if your facility implemented source reduction activities during the calendar year.  For NH</t>
    </r>
    <r>
      <rPr>
        <i/>
        <vertAlign val="subscript"/>
        <sz val="11"/>
        <color theme="1"/>
        <rFont val="Calibri"/>
        <family val="2"/>
        <scheme val="minor"/>
      </rPr>
      <t>3</t>
    </r>
    <r>
      <rPr>
        <i/>
        <sz val="11"/>
        <color theme="1"/>
        <rFont val="Calibri"/>
        <family val="2"/>
        <scheme val="minor"/>
      </rPr>
      <t xml:space="preserve">, this section is typically Not Applicable.  </t>
    </r>
  </si>
  <si>
    <t>Flow Directly Discharged to Surface Stream/Ditch:</t>
  </si>
  <si>
    <t>Additional Reporting Guidance</t>
  </si>
  <si>
    <t>Nitrate Manufactured</t>
  </si>
  <si>
    <r>
      <t>[Flow to POTW * NO</t>
    </r>
    <r>
      <rPr>
        <vertAlign val="subscript"/>
        <sz val="11"/>
        <color theme="1"/>
        <rFont val="Calibri"/>
        <family val="2"/>
        <scheme val="minor"/>
      </rPr>
      <t>3</t>
    </r>
    <r>
      <rPr>
        <sz val="11"/>
        <color theme="1"/>
        <rFont val="Calibri"/>
        <family val="2"/>
        <scheme val="minor"/>
      </rPr>
      <t>-N Conc to POTW * 8.34]</t>
    </r>
  </si>
  <si>
    <r>
      <t>Pounds Nitrate-Nitrogen (NO</t>
    </r>
    <r>
      <rPr>
        <vertAlign val="subscript"/>
        <sz val="11"/>
        <rFont val="Calibri"/>
        <family val="2"/>
        <scheme val="minor"/>
      </rPr>
      <t>3</t>
    </r>
    <r>
      <rPr>
        <sz val="11"/>
        <rFont val="Calibri"/>
        <family val="2"/>
        <scheme val="minor"/>
      </rPr>
      <t>-N) to POTW</t>
    </r>
  </si>
  <si>
    <r>
      <t>Pounds Nitrate (NO</t>
    </r>
    <r>
      <rPr>
        <vertAlign val="subscript"/>
        <sz val="11"/>
        <rFont val="Calibri"/>
        <family val="2"/>
        <scheme val="minor"/>
      </rPr>
      <t>3</t>
    </r>
    <r>
      <rPr>
        <sz val="11"/>
        <rFont val="Calibri"/>
        <family val="2"/>
        <scheme val="minor"/>
      </rPr>
      <t>) to POTW</t>
    </r>
  </si>
  <si>
    <r>
      <t>Pounds Nitrate-Nitrogen (NO</t>
    </r>
    <r>
      <rPr>
        <vertAlign val="subscript"/>
        <sz val="11"/>
        <rFont val="Calibri"/>
        <family val="2"/>
        <scheme val="minor"/>
      </rPr>
      <t>3</t>
    </r>
    <r>
      <rPr>
        <sz val="11"/>
        <rFont val="Calibri"/>
        <family val="2"/>
        <scheme val="minor"/>
      </rPr>
      <t>-N) to Land Application</t>
    </r>
  </si>
  <si>
    <r>
      <t>Pounds Nitrate (NO</t>
    </r>
    <r>
      <rPr>
        <vertAlign val="subscript"/>
        <sz val="11"/>
        <rFont val="Calibri"/>
        <family val="2"/>
        <scheme val="minor"/>
      </rPr>
      <t>3</t>
    </r>
    <r>
      <rPr>
        <sz val="11"/>
        <rFont val="Calibri"/>
        <family val="2"/>
        <scheme val="minor"/>
      </rPr>
      <t>) to Land Application</t>
    </r>
  </si>
  <si>
    <r>
      <t>[Flow Applied * NO</t>
    </r>
    <r>
      <rPr>
        <vertAlign val="subscript"/>
        <sz val="11"/>
        <color theme="1"/>
        <rFont val="Calibri"/>
        <family val="2"/>
        <scheme val="minor"/>
      </rPr>
      <t>3</t>
    </r>
    <r>
      <rPr>
        <sz val="11"/>
        <color theme="1"/>
        <rFont val="Calibri"/>
        <family val="2"/>
        <scheme val="minor"/>
      </rPr>
      <t>-N Conc Applied * 8.34]</t>
    </r>
  </si>
  <si>
    <r>
      <t>[Flow Injected * NO</t>
    </r>
    <r>
      <rPr>
        <vertAlign val="subscript"/>
        <sz val="11"/>
        <color theme="1"/>
        <rFont val="Calibri"/>
        <family val="2"/>
        <scheme val="minor"/>
      </rPr>
      <t>3</t>
    </r>
    <r>
      <rPr>
        <sz val="11"/>
        <color theme="1"/>
        <rFont val="Calibri"/>
        <family val="2"/>
        <scheme val="minor"/>
      </rPr>
      <t>-N Conc * 8.34]</t>
    </r>
  </si>
  <si>
    <r>
      <t>[Pounds NO</t>
    </r>
    <r>
      <rPr>
        <vertAlign val="subscript"/>
        <sz val="11"/>
        <color theme="1"/>
        <rFont val="Calibri"/>
        <family val="2"/>
        <scheme val="minor"/>
      </rPr>
      <t>3</t>
    </r>
    <r>
      <rPr>
        <sz val="11"/>
        <color theme="1"/>
        <rFont val="Calibri"/>
        <family val="2"/>
        <scheme val="minor"/>
      </rPr>
      <t>-N * (Molecular weight ratio of 62/14)]</t>
    </r>
  </si>
  <si>
    <r>
      <t>[Flow to surface water * NO</t>
    </r>
    <r>
      <rPr>
        <vertAlign val="subscript"/>
        <sz val="11"/>
        <color theme="1"/>
        <rFont val="Calibri"/>
        <family val="2"/>
        <scheme val="minor"/>
      </rPr>
      <t>3</t>
    </r>
    <r>
      <rPr>
        <sz val="11"/>
        <color theme="1"/>
        <rFont val="Calibri"/>
        <family val="2"/>
        <scheme val="minor"/>
      </rPr>
      <t>-N Conc to surface water* 8.34]</t>
    </r>
  </si>
  <si>
    <r>
      <t>Pounds Nitrate-Nitrogen (NO</t>
    </r>
    <r>
      <rPr>
        <vertAlign val="subscript"/>
        <sz val="11"/>
        <rFont val="Calibri"/>
        <family val="2"/>
        <scheme val="minor"/>
      </rPr>
      <t>3</t>
    </r>
    <r>
      <rPr>
        <sz val="11"/>
        <rFont val="Calibri"/>
        <family val="2"/>
        <scheme val="minor"/>
      </rPr>
      <t>-N) to UIC</t>
    </r>
  </si>
  <si>
    <r>
      <t>Pounds Nitrate (NO</t>
    </r>
    <r>
      <rPr>
        <vertAlign val="subscript"/>
        <sz val="11"/>
        <rFont val="Calibri"/>
        <family val="2"/>
        <scheme val="minor"/>
      </rPr>
      <t>3</t>
    </r>
    <r>
      <rPr>
        <sz val="11"/>
        <rFont val="Calibri"/>
        <family val="2"/>
        <scheme val="minor"/>
      </rPr>
      <t>) to UIC</t>
    </r>
  </si>
  <si>
    <r>
      <t>Pounds Nitrate-Nitrogen (NO</t>
    </r>
    <r>
      <rPr>
        <vertAlign val="subscript"/>
        <sz val="11"/>
        <rFont val="Calibri"/>
        <family val="2"/>
        <scheme val="minor"/>
      </rPr>
      <t>3</t>
    </r>
    <r>
      <rPr>
        <sz val="11"/>
        <rFont val="Calibri"/>
        <family val="2"/>
        <scheme val="minor"/>
      </rPr>
      <t>-N) to Surface Water</t>
    </r>
  </si>
  <si>
    <r>
      <t>Pounds Nitrate (NO</t>
    </r>
    <r>
      <rPr>
        <vertAlign val="subscript"/>
        <sz val="11"/>
        <rFont val="Calibri"/>
        <family val="2"/>
        <scheme val="minor"/>
      </rPr>
      <t>3</t>
    </r>
    <r>
      <rPr>
        <sz val="11"/>
        <rFont val="Calibri"/>
        <family val="2"/>
        <scheme val="minor"/>
      </rPr>
      <t>) to Surface Water</t>
    </r>
  </si>
  <si>
    <r>
      <t>Note: This spreadsheet relies on calculations made on the "Ammonia Calcs" spreadsheet, so do not delete the "Ammonia Calcs" spreadsheet.  For the purposes of threshold determinations, the entire weight of the nitrate compound must be accounted for.  It is assumed that all nitrate manufactured is present in the compound sodium nitrate (based on US EPA Office of Pollution Prevention and Toxics. "EPCRA Section 313 Reporting Guidance for Food Processors." EPA 745-R-98-011. September 1998).  (For example, if the NO</t>
    </r>
    <r>
      <rPr>
        <i/>
        <vertAlign val="subscript"/>
        <sz val="11"/>
        <rFont val="Calibri"/>
        <family val="2"/>
        <scheme val="minor"/>
      </rPr>
      <t>3</t>
    </r>
    <r>
      <rPr>
        <i/>
        <sz val="11"/>
        <rFont val="Calibri"/>
        <family val="2"/>
        <scheme val="minor"/>
      </rPr>
      <t xml:space="preserve"> manufactured is determined to be 20,000 lbs, the corresponding weight of NaNO</t>
    </r>
    <r>
      <rPr>
        <i/>
        <vertAlign val="subscript"/>
        <sz val="11"/>
        <rFont val="Calibri"/>
        <family val="2"/>
        <scheme val="minor"/>
      </rPr>
      <t>3</t>
    </r>
    <r>
      <rPr>
        <i/>
        <sz val="11"/>
        <rFont val="Calibri"/>
        <family val="2"/>
        <scheme val="minor"/>
      </rPr>
      <t xml:space="preserve"> would be 27,419 lbs which triggers reporting).  Any nitrate not accounted for in the effluent is considered to have undergone denitrification. For reporting releases, only the nitrate (NO</t>
    </r>
    <r>
      <rPr>
        <i/>
        <vertAlign val="subscript"/>
        <sz val="11"/>
        <rFont val="Calibri"/>
        <family val="2"/>
        <scheme val="minor"/>
      </rPr>
      <t>3</t>
    </r>
    <r>
      <rPr>
        <i/>
        <sz val="11"/>
        <rFont val="Calibri"/>
        <family val="2"/>
        <scheme val="minor"/>
      </rPr>
      <t>) is counted, not the sodium nitrate (NaNO</t>
    </r>
    <r>
      <rPr>
        <i/>
        <vertAlign val="subscript"/>
        <sz val="11"/>
        <rFont val="Calibri"/>
        <family val="2"/>
        <scheme val="minor"/>
      </rPr>
      <t>3</t>
    </r>
    <r>
      <rPr>
        <i/>
        <sz val="11"/>
        <rFont val="Calibri"/>
        <family val="2"/>
        <scheme val="minor"/>
      </rPr>
      <t>).</t>
    </r>
  </si>
  <si>
    <r>
      <t xml:space="preserve">Nitrate Concentration in </t>
    </r>
    <r>
      <rPr>
        <u/>
        <sz val="11"/>
        <rFont val="Calibri"/>
        <family val="2"/>
        <scheme val="minor"/>
      </rPr>
      <t>Sludge A</t>
    </r>
    <r>
      <rPr>
        <sz val="11"/>
        <color theme="1"/>
        <rFont val="Calibri"/>
        <family val="2"/>
        <scheme val="minor"/>
      </rPr>
      <t xml:space="preserve"> Sent Offsite:</t>
    </r>
  </si>
  <si>
    <r>
      <t>[NO</t>
    </r>
    <r>
      <rPr>
        <vertAlign val="subscript"/>
        <sz val="11"/>
        <color theme="1"/>
        <rFont val="Calibri"/>
        <family val="2"/>
        <scheme val="minor"/>
      </rPr>
      <t>3</t>
    </r>
    <r>
      <rPr>
        <sz val="11"/>
        <color theme="1"/>
        <rFont val="Calibri"/>
        <family val="2"/>
        <scheme val="minor"/>
      </rPr>
      <t xml:space="preserve">-N Conc*Pounds Shipped Offsite] </t>
    </r>
  </si>
  <si>
    <t>[multiply by 62/14 ratio]</t>
  </si>
  <si>
    <r>
      <t xml:space="preserve">Nitrate Concentration in </t>
    </r>
    <r>
      <rPr>
        <u/>
        <sz val="11"/>
        <rFont val="Calibri"/>
        <family val="2"/>
        <scheme val="minor"/>
      </rPr>
      <t>Sludge B</t>
    </r>
    <r>
      <rPr>
        <sz val="11"/>
        <color theme="1"/>
        <rFont val="Calibri"/>
        <family val="2"/>
        <scheme val="minor"/>
      </rPr>
      <t xml:space="preserve"> Sent Offsite:</t>
    </r>
  </si>
  <si>
    <r>
      <t>Pounds nitrate-nitrogen (NO</t>
    </r>
    <r>
      <rPr>
        <vertAlign val="subscript"/>
        <sz val="11"/>
        <rFont val="Calibri"/>
        <family val="2"/>
        <scheme val="minor"/>
      </rPr>
      <t>3</t>
    </r>
    <r>
      <rPr>
        <sz val="11"/>
        <color theme="1"/>
        <rFont val="Calibri"/>
        <family val="2"/>
        <scheme val="minor"/>
      </rPr>
      <t>-N) to offsite</t>
    </r>
  </si>
  <si>
    <r>
      <t>Pounds nitrate-nitrogen (NO</t>
    </r>
    <r>
      <rPr>
        <vertAlign val="subscript"/>
        <sz val="11"/>
        <rFont val="Calibri"/>
        <family val="2"/>
        <scheme val="minor"/>
      </rPr>
      <t>3</t>
    </r>
    <r>
      <rPr>
        <sz val="11"/>
        <color theme="1"/>
        <rFont val="Calibri"/>
        <family val="2"/>
        <scheme val="minor"/>
      </rPr>
      <t>-N) in stormwater</t>
    </r>
  </si>
  <si>
    <r>
      <t>[Pounds NO</t>
    </r>
    <r>
      <rPr>
        <vertAlign val="subscript"/>
        <sz val="11"/>
        <color theme="1"/>
        <rFont val="Calibri"/>
        <family val="2"/>
        <scheme val="minor"/>
      </rPr>
      <t>3</t>
    </r>
    <r>
      <rPr>
        <sz val="11"/>
        <color theme="1"/>
        <rFont val="Calibri"/>
        <family val="2"/>
        <scheme val="minor"/>
      </rPr>
      <t xml:space="preserve"> * (Molecular weight ratio of 85/62)]</t>
    </r>
  </si>
  <si>
    <r>
      <t>Pounds Nitrate-Nitrogen (NO</t>
    </r>
    <r>
      <rPr>
        <vertAlign val="subscript"/>
        <sz val="11"/>
        <rFont val="Calibri"/>
        <family val="2"/>
        <scheme val="minor"/>
      </rPr>
      <t>3</t>
    </r>
    <r>
      <rPr>
        <sz val="11"/>
        <rFont val="Calibri"/>
        <family val="2"/>
        <scheme val="minor"/>
      </rPr>
      <t>-N)</t>
    </r>
    <r>
      <rPr>
        <sz val="11"/>
        <color theme="1"/>
        <rFont val="Calibri"/>
        <family val="2"/>
        <scheme val="minor"/>
      </rPr>
      <t xml:space="preserve"> manufactured during wastewater treatment</t>
    </r>
  </si>
  <si>
    <r>
      <t>Pounds Nitrate (NO</t>
    </r>
    <r>
      <rPr>
        <vertAlign val="subscript"/>
        <sz val="11"/>
        <rFont val="Calibri"/>
        <family val="2"/>
        <scheme val="minor"/>
      </rPr>
      <t>3</t>
    </r>
    <r>
      <rPr>
        <sz val="11"/>
        <rFont val="Calibri"/>
        <family val="2"/>
        <scheme val="minor"/>
      </rPr>
      <t>)</t>
    </r>
    <r>
      <rPr>
        <sz val="11"/>
        <color theme="1"/>
        <rFont val="Calibri"/>
        <family val="2"/>
        <scheme val="minor"/>
      </rPr>
      <t xml:space="preserve"> manufactured during wastewater</t>
    </r>
  </si>
  <si>
    <t>[multiply by 85/62 ratio]</t>
  </si>
  <si>
    <r>
      <t>Pounds Sodium Nitrate (NaNO</t>
    </r>
    <r>
      <rPr>
        <b/>
        <vertAlign val="subscript"/>
        <sz val="11"/>
        <rFont val="Calibri"/>
        <family val="2"/>
        <scheme val="minor"/>
      </rPr>
      <t>3</t>
    </r>
    <r>
      <rPr>
        <b/>
        <sz val="11"/>
        <rFont val="Calibri"/>
        <family val="2"/>
        <scheme val="minor"/>
      </rPr>
      <t>)</t>
    </r>
    <r>
      <rPr>
        <b/>
        <sz val="11"/>
        <color theme="1"/>
        <rFont val="Calibri"/>
        <family val="2"/>
        <scheme val="minor"/>
      </rPr>
      <t xml:space="preserve"> to offsite (used in determining reporting applicability)</t>
    </r>
  </si>
  <si>
    <r>
      <t>Pounds Sodium Nitrate (NaNO</t>
    </r>
    <r>
      <rPr>
        <b/>
        <vertAlign val="subscript"/>
        <sz val="11"/>
        <rFont val="Calibri"/>
        <family val="2"/>
        <scheme val="minor"/>
      </rPr>
      <t>3</t>
    </r>
    <r>
      <rPr>
        <b/>
        <sz val="11"/>
        <rFont val="Calibri"/>
        <family val="2"/>
        <scheme val="minor"/>
      </rPr>
      <t>)</t>
    </r>
    <r>
      <rPr>
        <b/>
        <sz val="11"/>
        <color theme="1"/>
        <rFont val="Calibri"/>
        <family val="2"/>
        <scheme val="minor"/>
      </rPr>
      <t xml:space="preserve"> manufactured during wastewater treatment (used in determining reporting applicability)</t>
    </r>
  </si>
  <si>
    <t>[Calculated by multiplying impervious acreage by 0.85 runoff coefficient and pervious acreage by 0.2 runoff coefficient and using unit conversion factors]</t>
  </si>
  <si>
    <r>
      <t>[Million Gals discharged * NH</t>
    </r>
    <r>
      <rPr>
        <vertAlign val="subscript"/>
        <sz val="11"/>
        <color theme="1"/>
        <rFont val="Calibri"/>
        <family val="2"/>
        <scheme val="minor"/>
      </rPr>
      <t>3</t>
    </r>
    <r>
      <rPr>
        <sz val="11"/>
        <color theme="1"/>
        <rFont val="Calibri"/>
        <family val="2"/>
        <scheme val="minor"/>
      </rPr>
      <t>-N Conc*8.34]</t>
    </r>
  </si>
  <si>
    <r>
      <t>[Million Gals discharged * NO</t>
    </r>
    <r>
      <rPr>
        <vertAlign val="subscript"/>
        <sz val="11"/>
        <color theme="1"/>
        <rFont val="Calibri"/>
        <family val="2"/>
        <scheme val="minor"/>
      </rPr>
      <t>3</t>
    </r>
    <r>
      <rPr>
        <sz val="11"/>
        <color theme="1"/>
        <rFont val="Calibri"/>
        <family val="2"/>
        <scheme val="minor"/>
      </rPr>
      <t>-N Conc*8.34]</t>
    </r>
  </si>
  <si>
    <r>
      <t>Pounds nitrate (NO</t>
    </r>
    <r>
      <rPr>
        <vertAlign val="subscript"/>
        <sz val="11"/>
        <rFont val="Calibri"/>
        <family val="2"/>
        <scheme val="minor"/>
      </rPr>
      <t>3</t>
    </r>
    <r>
      <rPr>
        <sz val="11"/>
        <color theme="1"/>
        <rFont val="Calibri"/>
        <family val="2"/>
        <scheme val="minor"/>
      </rPr>
      <t>) in stormwater</t>
    </r>
  </si>
  <si>
    <r>
      <t>Pounds nitrate (NO</t>
    </r>
    <r>
      <rPr>
        <vertAlign val="subscript"/>
        <sz val="11"/>
        <rFont val="Calibri"/>
        <family val="2"/>
        <scheme val="minor"/>
      </rPr>
      <t>3</t>
    </r>
    <r>
      <rPr>
        <sz val="11"/>
        <color theme="1"/>
        <rFont val="Calibri"/>
        <family val="2"/>
        <scheme val="minor"/>
      </rPr>
      <t>) to offsite</t>
    </r>
  </si>
  <si>
    <r>
      <t>Pounds Sodium Nitrate (NaNO</t>
    </r>
    <r>
      <rPr>
        <b/>
        <vertAlign val="subscript"/>
        <sz val="11"/>
        <rFont val="Calibri"/>
        <family val="2"/>
        <scheme val="minor"/>
      </rPr>
      <t>3</t>
    </r>
    <r>
      <rPr>
        <b/>
        <sz val="11"/>
        <rFont val="Calibri"/>
        <family val="2"/>
        <scheme val="minor"/>
      </rPr>
      <t>)</t>
    </r>
    <r>
      <rPr>
        <b/>
        <sz val="11"/>
        <color theme="1"/>
        <rFont val="Calibri"/>
        <family val="2"/>
        <scheme val="minor"/>
      </rPr>
      <t xml:space="preserve"> in stormwater (used in determining reporting applicability)</t>
    </r>
  </si>
  <si>
    <t>Total Nitrate Compounds Manufactured:</t>
  </si>
  <si>
    <t>Nitrate Compounds Manufactured in Wastewater Treatment System</t>
  </si>
  <si>
    <r>
      <t>Pounds Nitrate (NO</t>
    </r>
    <r>
      <rPr>
        <vertAlign val="subscript"/>
        <sz val="11"/>
        <rFont val="Calibri"/>
        <family val="2"/>
        <scheme val="minor"/>
      </rPr>
      <t>3</t>
    </r>
    <r>
      <rPr>
        <sz val="11"/>
        <rFont val="Calibri"/>
        <family val="2"/>
        <scheme val="minor"/>
      </rPr>
      <t xml:space="preserve">) to river </t>
    </r>
  </si>
  <si>
    <t>Offsite Transfers</t>
  </si>
  <si>
    <t>Storm Water Discharges</t>
  </si>
  <si>
    <t>N/A</t>
  </si>
  <si>
    <t>Treatment System Releases</t>
  </si>
  <si>
    <t>Ammonia Otherwise Used</t>
  </si>
  <si>
    <r>
      <t>(NO</t>
    </r>
    <r>
      <rPr>
        <vertAlign val="subscript"/>
        <sz val="11"/>
        <rFont val="Calibri"/>
        <family val="2"/>
        <scheme val="minor"/>
      </rPr>
      <t>3</t>
    </r>
    <r>
      <rPr>
        <sz val="11"/>
        <rFont val="Calibri"/>
        <family val="2"/>
        <scheme val="minor"/>
      </rPr>
      <t xml:space="preserve"> Manufactured - NO</t>
    </r>
    <r>
      <rPr>
        <vertAlign val="subscript"/>
        <sz val="11"/>
        <rFont val="Calibri"/>
        <family val="2"/>
        <scheme val="minor"/>
      </rPr>
      <t>3</t>
    </r>
    <r>
      <rPr>
        <sz val="11"/>
        <rFont val="Calibri"/>
        <family val="2"/>
        <scheme val="minor"/>
      </rPr>
      <t xml:space="preserve"> in Sludge Sent Offsite - NO</t>
    </r>
    <r>
      <rPr>
        <vertAlign val="subscript"/>
        <sz val="11"/>
        <rFont val="Calibri"/>
        <family val="2"/>
        <scheme val="minor"/>
      </rPr>
      <t>3</t>
    </r>
    <r>
      <rPr>
        <sz val="11"/>
        <rFont val="Calibri"/>
        <family val="2"/>
        <scheme val="minor"/>
      </rPr>
      <t xml:space="preserve"> Releases to Stormwater Outfalls - NO</t>
    </r>
    <r>
      <rPr>
        <vertAlign val="subscript"/>
        <sz val="11"/>
        <rFont val="Calibri"/>
        <family val="2"/>
        <scheme val="minor"/>
      </rPr>
      <t>3</t>
    </r>
    <r>
      <rPr>
        <sz val="11"/>
        <rFont val="Calibri"/>
        <family val="2"/>
        <scheme val="minor"/>
      </rPr>
      <t xml:space="preserve"> to POTW - NO</t>
    </r>
    <r>
      <rPr>
        <vertAlign val="subscript"/>
        <sz val="11"/>
        <rFont val="Calibri"/>
        <family val="2"/>
        <scheme val="minor"/>
      </rPr>
      <t>3</t>
    </r>
    <r>
      <rPr>
        <sz val="11"/>
        <rFont val="Calibri"/>
        <family val="2"/>
        <scheme val="minor"/>
      </rPr>
      <t xml:space="preserve"> Releases to Surface Water  - NO</t>
    </r>
    <r>
      <rPr>
        <vertAlign val="subscript"/>
        <sz val="11"/>
        <rFont val="Calibri"/>
        <family val="2"/>
        <scheme val="minor"/>
      </rPr>
      <t>3</t>
    </r>
    <r>
      <rPr>
        <sz val="11"/>
        <rFont val="Calibri"/>
        <family val="2"/>
        <scheme val="minor"/>
      </rPr>
      <t xml:space="preserve"> Releases to Land App - NO</t>
    </r>
    <r>
      <rPr>
        <vertAlign val="subscript"/>
        <sz val="11"/>
        <rFont val="Calibri"/>
        <family val="2"/>
        <scheme val="minor"/>
      </rPr>
      <t>3</t>
    </r>
    <r>
      <rPr>
        <sz val="11"/>
        <rFont val="Calibri"/>
        <family val="2"/>
        <scheme val="minor"/>
      </rPr>
      <t xml:space="preserve"> Releases to UIC</t>
    </r>
    <r>
      <rPr>
        <sz val="11"/>
        <rFont val="Calibri"/>
        <family val="2"/>
        <scheme val="minor"/>
      </rPr>
      <t>)</t>
    </r>
  </si>
  <si>
    <r>
      <t>Pounds nitrate-nitrogen (NO</t>
    </r>
    <r>
      <rPr>
        <vertAlign val="subscript"/>
        <sz val="11"/>
        <rFont val="Calibri"/>
        <family val="2"/>
        <scheme val="minor"/>
      </rPr>
      <t>3</t>
    </r>
    <r>
      <rPr>
        <sz val="11"/>
        <color theme="1"/>
        <rFont val="Calibri"/>
        <family val="2"/>
        <scheme val="minor"/>
      </rPr>
      <t xml:space="preserve">-N) </t>
    </r>
  </si>
  <si>
    <r>
      <t>Pounds nitrate (NO</t>
    </r>
    <r>
      <rPr>
        <vertAlign val="subscript"/>
        <sz val="11"/>
        <rFont val="Calibri"/>
        <family val="2"/>
        <scheme val="minor"/>
      </rPr>
      <t>3</t>
    </r>
    <r>
      <rPr>
        <sz val="11"/>
        <color theme="1"/>
        <rFont val="Calibri"/>
        <family val="2"/>
        <scheme val="minor"/>
      </rPr>
      <t xml:space="preserve">) </t>
    </r>
  </si>
  <si>
    <r>
      <t>Pounds ammonia-nitrogen (NH</t>
    </r>
    <r>
      <rPr>
        <vertAlign val="subscript"/>
        <sz val="11"/>
        <rFont val="Calibri"/>
        <family val="2"/>
        <scheme val="minor"/>
      </rPr>
      <t>3</t>
    </r>
    <r>
      <rPr>
        <sz val="11"/>
        <color theme="1"/>
        <rFont val="Calibri"/>
        <family val="2"/>
        <scheme val="minor"/>
      </rPr>
      <t xml:space="preserve">-N) </t>
    </r>
  </si>
  <si>
    <r>
      <t>Pounds ammonia (NH</t>
    </r>
    <r>
      <rPr>
        <vertAlign val="subscript"/>
        <sz val="11"/>
        <rFont val="Calibri"/>
        <family val="2"/>
        <scheme val="minor"/>
      </rPr>
      <t>3</t>
    </r>
    <r>
      <rPr>
        <sz val="11"/>
        <color theme="1"/>
        <rFont val="Calibri"/>
        <family val="2"/>
        <scheme val="minor"/>
      </rPr>
      <t xml:space="preserve">) </t>
    </r>
  </si>
  <si>
    <r>
      <t>Pounds Nitrate (NO</t>
    </r>
    <r>
      <rPr>
        <vertAlign val="subscript"/>
        <sz val="11"/>
        <rFont val="Calibri"/>
        <family val="2"/>
        <scheme val="minor"/>
      </rPr>
      <t>3</t>
    </r>
    <r>
      <rPr>
        <sz val="11"/>
        <rFont val="Calibri"/>
        <family val="2"/>
        <scheme val="minor"/>
      </rPr>
      <t>) Treated Onsite</t>
    </r>
  </si>
  <si>
    <r>
      <rPr>
        <sz val="11"/>
        <color theme="1"/>
        <rFont val="Calibri"/>
        <family val="2"/>
      </rPr>
      <t>●</t>
    </r>
    <r>
      <rPr>
        <i/>
        <sz val="11"/>
        <color theme="1"/>
        <rFont val="Calibri"/>
        <family val="2"/>
      </rPr>
      <t xml:space="preserve"> </t>
    </r>
    <r>
      <rPr>
        <i/>
        <sz val="11"/>
        <color theme="1"/>
        <rFont val="Calibri"/>
        <family val="2"/>
        <scheme val="minor"/>
      </rPr>
      <t>For ammonia purchased for refrigeration systems, ammonia is considered "Otherwise use - as a manufacturing aid"</t>
    </r>
  </si>
  <si>
    <r>
      <rPr>
        <sz val="11"/>
        <color theme="1"/>
        <rFont val="Calibri"/>
        <family val="2"/>
      </rPr>
      <t xml:space="preserve">● </t>
    </r>
    <r>
      <rPr>
        <i/>
        <sz val="11"/>
        <color theme="1"/>
        <rFont val="Calibri"/>
        <family val="2"/>
        <scheme val="minor"/>
      </rPr>
      <t>For wastewater pretreatment/treatment systems, ammonia is considered "Manufactured-Produced as a byproduct."</t>
    </r>
  </si>
  <si>
    <r>
      <rPr>
        <sz val="11"/>
        <color theme="1"/>
        <rFont val="Calibri"/>
        <family val="2"/>
      </rPr>
      <t>●</t>
    </r>
    <r>
      <rPr>
        <i/>
        <sz val="11"/>
        <color theme="1"/>
        <rFont val="Calibri"/>
        <family val="2"/>
      </rPr>
      <t xml:space="preserve"> </t>
    </r>
    <r>
      <rPr>
        <i/>
        <sz val="11"/>
        <color theme="1"/>
        <rFont val="Calibri"/>
        <family val="2"/>
        <scheme val="minor"/>
      </rPr>
      <t>Typically, "Otherwise use - as a manufacturing aid"</t>
    </r>
  </si>
  <si>
    <r>
      <t xml:space="preserve">Manufactured - </t>
    </r>
    <r>
      <rPr>
        <sz val="11"/>
        <color theme="1"/>
        <rFont val="Calibri"/>
        <family val="2"/>
        <scheme val="minor"/>
      </rPr>
      <t>Releases</t>
    </r>
  </si>
  <si>
    <t xml:space="preserve">Manufactured </t>
  </si>
  <si>
    <r>
      <rPr>
        <sz val="11"/>
        <color theme="1"/>
        <rFont val="Calibri"/>
        <family val="2"/>
      </rPr>
      <t>●</t>
    </r>
    <r>
      <rPr>
        <i/>
        <sz val="11"/>
        <color theme="1"/>
        <rFont val="Calibri"/>
        <family val="2"/>
      </rPr>
      <t xml:space="preserve"> </t>
    </r>
    <r>
      <rPr>
        <i/>
        <sz val="11"/>
        <color theme="1"/>
        <rFont val="Calibri"/>
        <family val="2"/>
        <scheme val="minor"/>
      </rPr>
      <t xml:space="preserve">Refer to EPA Instructions for waste treatment efficiency range codes.  </t>
    </r>
  </si>
  <si>
    <r>
      <rPr>
        <sz val="11"/>
        <color theme="1"/>
        <rFont val="Calibri"/>
        <family val="2"/>
      </rPr>
      <t>●</t>
    </r>
    <r>
      <rPr>
        <i/>
        <sz val="11"/>
        <color theme="1"/>
        <rFont val="Calibri"/>
        <family val="2"/>
      </rPr>
      <t xml:space="preserve"> This is the treatment efficiency for the individual treatment system/train.  The overall treatment efficiency is calculated for ammonia and nitrate compounds and shown on their respective calculation pages. </t>
    </r>
    <r>
      <rPr>
        <i/>
        <sz val="11"/>
        <color theme="1"/>
        <rFont val="Calibri"/>
        <family val="2"/>
        <scheme val="minor"/>
      </rPr>
      <t>This is the overall treatment efficiency. If Facility has multiple treatment trains (i.e., direct discharge and land application system), the treatment efficiency per train will differ from what is shown/calculated.</t>
    </r>
  </si>
  <si>
    <r>
      <t>For facilities with biological treatment, this value is typically significant.  This represents NH</t>
    </r>
    <r>
      <rPr>
        <i/>
        <vertAlign val="subscript"/>
        <sz val="10"/>
        <rFont val="Arial"/>
        <family val="2"/>
      </rPr>
      <t>3</t>
    </r>
    <r>
      <rPr>
        <i/>
        <sz val="10"/>
        <rFont val="Arial"/>
        <family val="2"/>
      </rPr>
      <t xml:space="preserve"> nitrified by the onsite biological wastewater treatment system.</t>
    </r>
  </si>
  <si>
    <r>
      <t>An example would be the NH</t>
    </r>
    <r>
      <rPr>
        <i/>
        <vertAlign val="subscript"/>
        <sz val="10"/>
        <rFont val="Arial"/>
        <family val="2"/>
      </rPr>
      <t>3</t>
    </r>
    <r>
      <rPr>
        <i/>
        <sz val="10"/>
        <rFont val="Arial"/>
        <family val="2"/>
      </rPr>
      <t xml:space="preserve"> transferred to a POTW.  One could assume that the POTW will completely treat the NH</t>
    </r>
    <r>
      <rPr>
        <i/>
        <vertAlign val="subscript"/>
        <sz val="10"/>
        <rFont val="Arial"/>
        <family val="2"/>
      </rPr>
      <t>3</t>
    </r>
    <r>
      <rPr>
        <i/>
        <sz val="10"/>
        <rFont val="Arial"/>
        <family val="2"/>
      </rPr>
      <t xml:space="preserve"> discharged to the POTW. </t>
    </r>
  </si>
  <si>
    <r>
      <t>For facilities with biological treatment systems that trigger reporting by the manufacture of NH</t>
    </r>
    <r>
      <rPr>
        <i/>
        <vertAlign val="subscript"/>
        <sz val="10"/>
        <rFont val="Arial"/>
        <family val="2"/>
      </rPr>
      <t>3</t>
    </r>
    <r>
      <rPr>
        <i/>
        <sz val="10"/>
        <rFont val="Arial"/>
        <family val="2"/>
      </rPr>
      <t xml:space="preserve"> and NO</t>
    </r>
    <r>
      <rPr>
        <i/>
        <vertAlign val="subscript"/>
        <sz val="10"/>
        <rFont val="Arial"/>
        <family val="2"/>
      </rPr>
      <t>3</t>
    </r>
    <r>
      <rPr>
        <i/>
        <sz val="10"/>
        <rFont val="Arial"/>
        <family val="2"/>
      </rPr>
      <t xml:space="preserve"> during biological treatment, the production ratio should be calculated.  The production parameter is typically pounds of product processed or live (or dressed) weight slaughtered.  These parameters are typically directly related to wastewater treatment flow and associated manufacture of NH</t>
    </r>
    <r>
      <rPr>
        <i/>
        <vertAlign val="subscript"/>
        <sz val="10"/>
        <rFont val="Arial"/>
        <family val="2"/>
      </rPr>
      <t>3</t>
    </r>
    <r>
      <rPr>
        <i/>
        <sz val="10"/>
        <rFont val="Arial"/>
        <family val="2"/>
      </rPr>
      <t xml:space="preserve"> and NO</t>
    </r>
    <r>
      <rPr>
        <i/>
        <vertAlign val="subscript"/>
        <sz val="10"/>
        <rFont val="Arial"/>
        <family val="2"/>
      </rPr>
      <t>3</t>
    </r>
    <r>
      <rPr>
        <i/>
        <sz val="10"/>
        <rFont val="Arial"/>
        <family val="2"/>
      </rPr>
      <t xml:space="preserve">. It is important to use the same production parameter from year to year. </t>
    </r>
  </si>
  <si>
    <t>This is the overall treatment efficiency. If Facility has multiple treatment trains, the treatment efficiency per train will differ. See Additional Reporting Guidance portion of the Reporting Tool.</t>
  </si>
  <si>
    <t>Overall Nitrate Compounds Treatment Efficiency:</t>
  </si>
  <si>
    <t>Overall Ammonia Treatment Efficiency:</t>
  </si>
  <si>
    <r>
      <t>Pounds Sodium Nitrate (NaNO</t>
    </r>
    <r>
      <rPr>
        <b/>
        <vertAlign val="subscript"/>
        <sz val="11"/>
        <rFont val="Calibri"/>
        <family val="2"/>
        <scheme val="minor"/>
      </rPr>
      <t>3</t>
    </r>
    <r>
      <rPr>
        <b/>
        <sz val="11"/>
        <rFont val="Calibri"/>
        <family val="2"/>
        <scheme val="minor"/>
      </rPr>
      <t>)</t>
    </r>
  </si>
  <si>
    <t>This includes disposal to UIC systems.  If facility does not have a UIC system, this is Not Applicable.</t>
  </si>
  <si>
    <t>This represents the "Fugitive or non-point air emissions." Includes all air releases, unless releases pass through stack.</t>
  </si>
  <si>
    <t xml:space="preserve">Pounds Ammonia Total released to Air </t>
  </si>
  <si>
    <t>Pounds Ammonia released to air from Refrigeration Releases</t>
  </si>
  <si>
    <t xml:space="preserve">Ammonia released to air from accidents </t>
  </si>
  <si>
    <t xml:space="preserve">   Ammonia Released to Receiving Streams or Water Bodies</t>
  </si>
  <si>
    <r>
      <t>Pounds ammonia (NH</t>
    </r>
    <r>
      <rPr>
        <vertAlign val="subscript"/>
        <sz val="11"/>
        <rFont val="Calibri"/>
        <family val="2"/>
        <scheme val="minor"/>
      </rPr>
      <t>3</t>
    </r>
    <r>
      <rPr>
        <sz val="11"/>
        <rFont val="Calibri"/>
        <family val="2"/>
        <scheme val="minor"/>
      </rPr>
      <t xml:space="preserve">) to streams </t>
    </r>
  </si>
  <si>
    <r>
      <t>Pounds aqueous ammonia (NH</t>
    </r>
    <r>
      <rPr>
        <b/>
        <vertAlign val="subscript"/>
        <sz val="11"/>
        <rFont val="Calibri"/>
        <family val="2"/>
        <scheme val="minor"/>
      </rPr>
      <t>3</t>
    </r>
    <r>
      <rPr>
        <b/>
        <sz val="11"/>
        <rFont val="Calibri"/>
        <family val="2"/>
        <scheme val="minor"/>
      </rPr>
      <t>) to streams (10%)</t>
    </r>
  </si>
  <si>
    <t>Ammonia Releases Onsite (On Form R, "Quantity of the Toxic Chemical Entering Each Environmental Medium On-Site")</t>
  </si>
  <si>
    <t xml:space="preserve">   Ammonia Released to Land treatment/application farming</t>
  </si>
  <si>
    <t xml:space="preserve">This includes disposal to Land Application Systems.  </t>
  </si>
  <si>
    <t xml:space="preserve">   Ammonia Released to UIC (Underground Injection on-site to class II-V wells)</t>
  </si>
  <si>
    <t>This includes disposal to UIC systems.</t>
  </si>
  <si>
    <t xml:space="preserve">   Ammonia Released to Air (Fugitive or non-point air emissions)</t>
  </si>
  <si>
    <t xml:space="preserve">   Ammonia Discharges to POTW</t>
  </si>
  <si>
    <t xml:space="preserve">  Transfers to Other Off-Site Locations</t>
  </si>
  <si>
    <t xml:space="preserve">Note: this Reporting Tool assumes no more than 2 "other" waste streams are transferred to Other Off-Site Locations. </t>
  </si>
  <si>
    <t>Nitrate Releases Onsite (On Form R, "Quantity of the Toxic Chemical Entering Each Environmental Medium On-Site")</t>
  </si>
  <si>
    <t xml:space="preserve"> </t>
  </si>
  <si>
    <t xml:space="preserve">This includes direct discharges and stormwater runoff.  If your Facility discharges to multiple receiving streams, adjustments will be needed by splitting the value shown at left accordingly.  </t>
  </si>
  <si>
    <t xml:space="preserve">   Nitrate Released to Receiving Streams or Water Bodies</t>
  </si>
  <si>
    <t xml:space="preserve">   Nitrate Released to Land treatment/application farming</t>
  </si>
  <si>
    <t xml:space="preserve">   Nitrate Released to UIC (Underground Injection on-site to class II-V wells)</t>
  </si>
  <si>
    <t xml:space="preserve">   Nitrate Released to Air (Fugitive or non-point air emissions and Stack or point air emissions)</t>
  </si>
  <si>
    <t xml:space="preserve">   Nitrate Discharges to POTW</t>
  </si>
  <si>
    <r>
      <t>Pounds nitrate (NO</t>
    </r>
    <r>
      <rPr>
        <b/>
        <vertAlign val="subscript"/>
        <sz val="11"/>
        <rFont val="Calibri"/>
        <family val="2"/>
        <scheme val="minor"/>
      </rPr>
      <t>3</t>
    </r>
    <r>
      <rPr>
        <b/>
        <sz val="11"/>
        <color theme="1"/>
        <rFont val="Calibri"/>
        <family val="2"/>
        <scheme val="minor"/>
      </rPr>
      <t>) to offsite</t>
    </r>
  </si>
  <si>
    <t>Public Owned Treatment Works (POTW)</t>
  </si>
  <si>
    <r>
      <t>Nitrate Discharged in Stormwater</t>
    </r>
    <r>
      <rPr>
        <u/>
        <sz val="11"/>
        <color theme="1"/>
        <rFont val="Calibri"/>
        <family val="2"/>
        <scheme val="minor"/>
      </rPr>
      <t xml:space="preserve"> - Outfall A:</t>
    </r>
  </si>
  <si>
    <r>
      <t>Nitrate Discharged in Stormwater</t>
    </r>
    <r>
      <rPr>
        <u/>
        <sz val="11"/>
        <color theme="1"/>
        <rFont val="Calibri"/>
        <family val="2"/>
        <scheme val="minor"/>
      </rPr>
      <t xml:space="preserve"> - Outfall B:</t>
    </r>
  </si>
  <si>
    <r>
      <t>Nitrate Discharged in Stormwater</t>
    </r>
    <r>
      <rPr>
        <u/>
        <sz val="11"/>
        <color theme="1"/>
        <rFont val="Calibri"/>
        <family val="2"/>
        <scheme val="minor"/>
      </rPr>
      <t xml:space="preserve"> - Outfall C:</t>
    </r>
  </si>
  <si>
    <r>
      <t>Nitrate Discharged in Stormwater</t>
    </r>
    <r>
      <rPr>
        <u/>
        <sz val="11"/>
        <color theme="1"/>
        <rFont val="Calibri"/>
        <family val="2"/>
        <scheme val="minor"/>
      </rPr>
      <t xml:space="preserve"> - Outfall D:</t>
    </r>
  </si>
  <si>
    <r>
      <t>Ammonia Discharged in Stormwater</t>
    </r>
    <r>
      <rPr>
        <u/>
        <sz val="11"/>
        <color theme="1"/>
        <rFont val="Calibri"/>
        <family val="2"/>
        <scheme val="minor"/>
      </rPr>
      <t xml:space="preserve"> - Outfall A:</t>
    </r>
  </si>
  <si>
    <r>
      <t>Ammonia Discharged in Stormwater</t>
    </r>
    <r>
      <rPr>
        <u/>
        <sz val="11"/>
        <color theme="1"/>
        <rFont val="Calibri"/>
        <family val="2"/>
        <scheme val="minor"/>
      </rPr>
      <t xml:space="preserve"> - Outfall B:</t>
    </r>
  </si>
  <si>
    <r>
      <t>Ammonia Discharged in Stormwater</t>
    </r>
    <r>
      <rPr>
        <u/>
        <sz val="11"/>
        <color theme="1"/>
        <rFont val="Calibri"/>
        <family val="2"/>
        <scheme val="minor"/>
      </rPr>
      <t xml:space="preserve"> - Outfall C:</t>
    </r>
  </si>
  <si>
    <r>
      <t>Ammonia Discharged in Stormwater</t>
    </r>
    <r>
      <rPr>
        <u/>
        <sz val="11"/>
        <color theme="1"/>
        <rFont val="Calibri"/>
        <family val="2"/>
        <scheme val="minor"/>
      </rPr>
      <t xml:space="preserve"> - Outfall D:</t>
    </r>
  </si>
  <si>
    <r>
      <t>NH</t>
    </r>
    <r>
      <rPr>
        <vertAlign val="subscript"/>
        <sz val="11"/>
        <color theme="1"/>
        <rFont val="Calibri"/>
        <family val="2"/>
        <scheme val="minor"/>
      </rPr>
      <t>3</t>
    </r>
    <r>
      <rPr>
        <sz val="11"/>
        <color theme="1"/>
        <rFont val="Calibri"/>
        <family val="2"/>
        <scheme val="minor"/>
      </rPr>
      <t xml:space="preserve">-N Concentration in Sludge A Sent Offsite:                                                                   </t>
    </r>
    <r>
      <rPr>
        <i/>
        <sz val="11"/>
        <color theme="1"/>
        <rFont val="Calibri"/>
        <family val="2"/>
        <scheme val="minor"/>
      </rPr>
      <t xml:space="preserve">If no data available, check with sludge hauler. </t>
    </r>
    <r>
      <rPr>
        <sz val="11"/>
        <color theme="1"/>
        <rFont val="Calibri"/>
        <family val="2"/>
        <scheme val="minor"/>
      </rPr>
      <t xml:space="preserve"> </t>
    </r>
  </si>
  <si>
    <r>
      <t>NO</t>
    </r>
    <r>
      <rPr>
        <vertAlign val="subscript"/>
        <sz val="11"/>
        <color theme="1"/>
        <rFont val="Calibri"/>
        <family val="2"/>
        <scheme val="minor"/>
      </rPr>
      <t>3</t>
    </r>
    <r>
      <rPr>
        <sz val="11"/>
        <color theme="1"/>
        <rFont val="Calibri"/>
        <family val="2"/>
        <scheme val="minor"/>
      </rPr>
      <t xml:space="preserve">-N Concentration in Sludge A Sent Offsite:                                                                             </t>
    </r>
    <r>
      <rPr>
        <i/>
        <sz val="11"/>
        <color theme="1"/>
        <rFont val="Calibri"/>
        <family val="2"/>
        <scheme val="minor"/>
      </rPr>
      <t>If no data available, check with sludge hauler.  Typically, this value can be assumed to be zero or close to zero.</t>
    </r>
  </si>
  <si>
    <r>
      <t>NO</t>
    </r>
    <r>
      <rPr>
        <vertAlign val="subscript"/>
        <sz val="11"/>
        <color theme="1"/>
        <rFont val="Calibri"/>
        <family val="2"/>
        <scheme val="minor"/>
      </rPr>
      <t>3</t>
    </r>
    <r>
      <rPr>
        <sz val="11"/>
        <color theme="1"/>
        <rFont val="Calibri"/>
        <family val="2"/>
        <scheme val="minor"/>
      </rPr>
      <t xml:space="preserve">-N Concentration in Sludge B Sent Offsite:                                                    </t>
    </r>
    <r>
      <rPr>
        <i/>
        <sz val="11"/>
        <color theme="1"/>
        <rFont val="Calibri"/>
        <family val="2"/>
        <scheme val="minor"/>
      </rPr>
      <t xml:space="preserve"> If no data available, check with sludge hauler.  Typically, this value can be assumed to be zero or close to zero.</t>
    </r>
  </si>
  <si>
    <t>Storm Water Monitoring Data</t>
  </si>
  <si>
    <t>Peracetic Acid Otherwise Used</t>
  </si>
  <si>
    <t>% Peracetic Acid</t>
  </si>
  <si>
    <t>lbs/gal</t>
  </si>
  <si>
    <r>
      <t xml:space="preserve"> % peracetic acid:  </t>
    </r>
    <r>
      <rPr>
        <i/>
        <sz val="11"/>
        <color theme="1"/>
        <rFont val="Calibri"/>
        <family val="2"/>
        <scheme val="minor"/>
      </rPr>
      <t>For 10% enter "10" not "0.1"</t>
    </r>
  </si>
  <si>
    <r>
      <t xml:space="preserve">Peracetic Acid containing Product A </t>
    </r>
    <r>
      <rPr>
        <u/>
        <sz val="11"/>
        <color theme="1"/>
        <rFont val="Calibri"/>
        <family val="2"/>
        <scheme val="minor"/>
      </rPr>
      <t>Specific Gravity</t>
    </r>
    <r>
      <rPr>
        <sz val="11"/>
        <color theme="1"/>
        <rFont val="Calibri"/>
        <family val="2"/>
        <scheme val="minor"/>
      </rPr>
      <t xml:space="preserve">: </t>
    </r>
    <r>
      <rPr>
        <i/>
        <sz val="11"/>
        <color theme="1"/>
        <rFont val="Calibri"/>
        <family val="2"/>
        <scheme val="minor"/>
      </rPr>
      <t>Taken from MSDS</t>
    </r>
  </si>
  <si>
    <t>[Specific Gravity * 8.345]</t>
  </si>
  <si>
    <t xml:space="preserve">pounds "Otherwise Used" </t>
  </si>
  <si>
    <t>gallons purchased during calendar year (approximately the same as gallons used)</t>
  </si>
  <si>
    <t xml:space="preserve">Total pounds "Otherwise Used" </t>
  </si>
  <si>
    <t>Methanol Otherwise Used</t>
  </si>
  <si>
    <t>Name of Methanol containing Product A:</t>
  </si>
  <si>
    <t>Name of Methanol containing Product B:</t>
  </si>
  <si>
    <t>Total Purchases of Methanol containing Product A:</t>
  </si>
  <si>
    <r>
      <t xml:space="preserve"> % Methanol:  T</t>
    </r>
    <r>
      <rPr>
        <i/>
        <sz val="11"/>
        <color theme="1"/>
        <rFont val="Calibri"/>
        <family val="2"/>
        <scheme val="minor"/>
      </rPr>
      <t>his can typically be assumed to be 100%. For 100% enter "100" not "1.0"</t>
    </r>
  </si>
  <si>
    <r>
      <t xml:space="preserve">Methanol containing Product A </t>
    </r>
    <r>
      <rPr>
        <u/>
        <sz val="11"/>
        <color theme="1"/>
        <rFont val="Calibri"/>
        <family val="2"/>
        <scheme val="minor"/>
      </rPr>
      <t>Specific Gravity</t>
    </r>
    <r>
      <rPr>
        <sz val="11"/>
        <color theme="1"/>
        <rFont val="Calibri"/>
        <family val="2"/>
        <scheme val="minor"/>
      </rPr>
      <t xml:space="preserve">: </t>
    </r>
    <r>
      <rPr>
        <i/>
        <sz val="11"/>
        <color theme="1"/>
        <rFont val="Calibri"/>
        <family val="2"/>
        <scheme val="minor"/>
      </rPr>
      <t>Taken from MSDS. Typical values 0.79-0.80.</t>
    </r>
  </si>
  <si>
    <r>
      <t xml:space="preserve">Methanol containing Product B </t>
    </r>
    <r>
      <rPr>
        <u/>
        <sz val="11"/>
        <color theme="1"/>
        <rFont val="Calibri"/>
        <family val="2"/>
        <scheme val="minor"/>
      </rPr>
      <t>Specific Gravity</t>
    </r>
    <r>
      <rPr>
        <sz val="11"/>
        <color theme="1"/>
        <rFont val="Calibri"/>
        <family val="2"/>
        <scheme val="minor"/>
      </rPr>
      <t xml:space="preserve">: </t>
    </r>
    <r>
      <rPr>
        <i/>
        <sz val="11"/>
        <color theme="1"/>
        <rFont val="Calibri"/>
        <family val="2"/>
        <scheme val="minor"/>
      </rPr>
      <t>Taken from MSDS. Typical values 0.79-0.80.</t>
    </r>
  </si>
  <si>
    <t>Total Purchases of Methanol containing Product B:</t>
  </si>
  <si>
    <t>Pounds Fugitive Air Release Estimate</t>
  </si>
  <si>
    <t xml:space="preserve">● This includes direct discharges and stormwater runoff.  This spreadsheet assumes all outfalls discharge to the same receiving stream.  If your Facility discharges to multiple receiving streams, adjustments will be needed.   </t>
  </si>
  <si>
    <t>In general, the percent removal is calculated:</t>
  </si>
  <si>
    <t>● The information/commentary below is intended to be a guide to help complete Form R's.  Subject to vary by Facility.</t>
  </si>
  <si>
    <t>● Refer to the US EPA "Toxic Chemical Release Inventory Forms and Instructions" document that is updated for each reporting year for additional information.</t>
  </si>
  <si>
    <t>● For inputting numeric values, it is recommended the numbers be rounded for convenience.  EPA typically only requires two significant figures.  For example, if fugitive or non-point air emissions are calculated to be 17,184.2 lbs, this value should be rounded to 17,000 lbs.</t>
  </si>
  <si>
    <t>Quantity spilled or released to environmental media from accidents or natural disasters:</t>
  </si>
  <si>
    <t>Pounds Released to Environment from 1-time accidents, natural disasters, etc.</t>
  </si>
  <si>
    <r>
      <t xml:space="preserve">For Methanol stored in bulk tanks or totes, there are fugitive releases (air emissions) of methanol given the volatility of Methanol.  The air emissions are highly variable depending upon geographic location, container size, container color, the amounts received, etc.  Typically, volatile losses are less than 0.5% of product received.  In addition, for Form R reporting, range codes may be used when releases are less than 1,000 pounds.  For typical installations/uses at poultry facilities, air releases will be less than 1,000 pounds and use of a range code is acceptable.  </t>
    </r>
    <r>
      <rPr>
        <b/>
        <i/>
        <sz val="11"/>
        <rFont val="Calibri"/>
        <family val="2"/>
        <scheme val="minor"/>
      </rPr>
      <t xml:space="preserve">Methanol spills or other releases to the environment should be documented on the Form R under the "Non-Production Related Waste" management section.  </t>
    </r>
    <r>
      <rPr>
        <i/>
        <sz val="11"/>
        <rFont val="Calibri"/>
        <family val="2"/>
        <scheme val="minor"/>
      </rPr>
      <t xml:space="preserve">   </t>
    </r>
  </si>
  <si>
    <t>% Methanol</t>
  </si>
  <si>
    <t xml:space="preserve">Form R documentation: </t>
  </si>
  <si>
    <t>Example: Facility has a 100 pound ammonia release from the refrigeration systems.</t>
  </si>
  <si>
    <t xml:space="preserve">Example: Facility spills a tote of peracetic acid, spilling 50 pounds onto the grass. Spill did not reach waterway. </t>
  </si>
  <si>
    <t xml:space="preserve">This release would be considered "Disposal to Land Onsite - Other Disposal" and 50 pounds would need to be included in this data cell.  Also, 50 pounds would need to be noted in the "Non-Production-Related Waste" management data cell. </t>
  </si>
  <si>
    <t>Example: Facility has a raw wastewater spill directly into a receiving stream.</t>
  </si>
  <si>
    <t xml:space="preserve">This release would be considered a "Discharge to receiving streams or water bodies" and the quantity released would need to be calculated based on the flow discharged and raw wastewater characteristics.  Also, the quantity released would need to be noted in the "Non-Production-Related Waste" management data cell. </t>
  </si>
  <si>
    <t xml:space="preserve">There are limitations to this Tool's use.  Some of the limitations include: </t>
  </si>
  <si>
    <t xml:space="preserve">Scope  </t>
  </si>
  <si>
    <r>
      <rPr>
        <sz val="11"/>
        <color theme="1"/>
        <rFont val="Calibri"/>
        <family val="2"/>
      </rPr>
      <t xml:space="preserve">● </t>
    </r>
    <r>
      <rPr>
        <sz val="11"/>
        <color theme="1"/>
        <rFont val="Calibri"/>
        <family val="2"/>
        <scheme val="minor"/>
      </rPr>
      <t>This Tool is not intended for rendering activities.</t>
    </r>
  </si>
  <si>
    <t>● This Tool is setup for a certain number and type of inputs.  For example, this Tool is setup to accommodate three different products that contain peracetic acid.  If more than three products containing peracetic acid are used, modifications will be required by the user.</t>
  </si>
  <si>
    <r>
      <t xml:space="preserve">General rules of the thumb and guidance are indicated throughout Tool in </t>
    </r>
    <r>
      <rPr>
        <i/>
        <sz val="11"/>
        <color theme="1"/>
        <rFont val="Calibri"/>
        <family val="2"/>
        <scheme val="minor"/>
      </rPr>
      <t>italics.</t>
    </r>
  </si>
  <si>
    <t xml:space="preserve">Data should be based on the best readily available data. In the absence of site specific analytical data, data should be based on readily available data such as data from EPA guidance documents, data from other similar facilities, industry guidance, best professional judgement, etc. </t>
  </si>
  <si>
    <t>● Monthly DMRs</t>
  </si>
  <si>
    <t>● Wastewater Flow Information</t>
  </si>
  <si>
    <t>● Facility Water Use Information</t>
  </si>
  <si>
    <t>You may find that you need the following data to use the TRI Reporting Tool:</t>
  </si>
  <si>
    <t>● MSDS/SDS sheets for products containing peracetic acid, nitric acid, methanol, etc.</t>
  </si>
  <si>
    <t>● Onsite Rainfall Gauge Data</t>
  </si>
  <si>
    <t>● Analytical Stormwater Sampling Data</t>
  </si>
  <si>
    <t xml:space="preserve">● Quantities of Sludge Hauled </t>
  </si>
  <si>
    <t>● Quantities of Ammonia Purchased for Refrigeration Systems</t>
  </si>
  <si>
    <t>● Quantities of Chemicals (i.e., Chlorine, Peracetic Acid, Nitric Acid, Methanol, etc.) Purchased</t>
  </si>
  <si>
    <r>
      <rPr>
        <sz val="11"/>
        <color theme="1"/>
        <rFont val="Calibri"/>
        <family val="2"/>
      </rPr>
      <t xml:space="preserve">● </t>
    </r>
    <r>
      <rPr>
        <sz val="11"/>
        <color theme="1"/>
        <rFont val="Calibri"/>
        <family val="2"/>
        <scheme val="minor"/>
      </rPr>
      <t>EPA's List of Lists - Consolidated List of Chemicals Subject to the Emergency Planning and Community Right-to-Know Act, Comprehensive Environmental Response, Compensation and Liability Act and Section 112(r) of the Clean Air Act</t>
    </r>
  </si>
  <si>
    <t>● US EPA. "Toxic Chemical Release Inventory Forms and Instructions." (This document is updated for each reporting year.)</t>
  </si>
  <si>
    <t>● US EPA Office of Pollution Prevention and Toxics. "EPCRA Section 313 Reporting Guidance for Food Processors." EPA 745-R-98-011. September 1998.</t>
  </si>
  <si>
    <t>Disclaimer</t>
  </si>
  <si>
    <t>Data Needed to Complete Tool</t>
  </si>
  <si>
    <t>Additional Guidance Documents</t>
  </si>
  <si>
    <t>Form R Data Inputs</t>
  </si>
  <si>
    <t>Spills and Other 1-time Releases</t>
  </si>
  <si>
    <t>Indicate the range code for the maximum quantity of the chemical onsite at any time during the calendar year.</t>
  </si>
  <si>
    <r>
      <t xml:space="preserve">Influent Wastewater Flow to Treatment System: </t>
    </r>
    <r>
      <rPr>
        <i/>
        <sz val="11"/>
        <color theme="1"/>
        <rFont val="Calibri"/>
        <family val="2"/>
        <scheme val="minor"/>
      </rPr>
      <t>Preferably after the DAF.</t>
    </r>
    <r>
      <rPr>
        <sz val="11"/>
        <color theme="1"/>
        <rFont val="Calibri"/>
        <family val="2"/>
        <scheme val="minor"/>
      </rPr>
      <t xml:space="preserve"> </t>
    </r>
    <r>
      <rPr>
        <i/>
        <sz val="11"/>
        <color theme="1"/>
        <rFont val="Calibri"/>
        <family val="2"/>
        <scheme val="minor"/>
      </rPr>
      <t>If not explicitly measured, this could be the influent flow before/after DAF, estimated from water bills, other available Plant meter readings, etc.</t>
    </r>
  </si>
  <si>
    <t>Gaseous Chlorine used (or purchased) in Calendar Year:</t>
  </si>
  <si>
    <t>Chlorine Otherwise Used</t>
  </si>
  <si>
    <t>pounds purchased during calendar year (approximately the same as pounds used)</t>
  </si>
  <si>
    <t>2-butoxyethanol (Glycol Ethers)</t>
  </si>
  <si>
    <t>Name of 2-butoxyethanol containing Product A:</t>
  </si>
  <si>
    <t>Total Purchases of 2-butoxyethanol containing Product A:</t>
  </si>
  <si>
    <r>
      <t xml:space="preserve"> % 2-butoxyethanol:  </t>
    </r>
    <r>
      <rPr>
        <i/>
        <sz val="11"/>
        <color theme="1"/>
        <rFont val="Calibri"/>
        <family val="2"/>
        <scheme val="minor"/>
      </rPr>
      <t>For 10% enter "10" not "0.1"</t>
    </r>
  </si>
  <si>
    <r>
      <t xml:space="preserve">2-butoxyethanol containing Product A </t>
    </r>
    <r>
      <rPr>
        <u/>
        <sz val="11"/>
        <color theme="1"/>
        <rFont val="Calibri"/>
        <family val="2"/>
        <scheme val="minor"/>
      </rPr>
      <t>Specific Gravity</t>
    </r>
    <r>
      <rPr>
        <sz val="11"/>
        <color theme="1"/>
        <rFont val="Calibri"/>
        <family val="2"/>
        <scheme val="minor"/>
      </rPr>
      <t xml:space="preserve">: </t>
    </r>
    <r>
      <rPr>
        <i/>
        <sz val="11"/>
        <color theme="1"/>
        <rFont val="Calibri"/>
        <family val="2"/>
        <scheme val="minor"/>
      </rPr>
      <t>Taken from MSDS. Typical values 1.0-1.3</t>
    </r>
  </si>
  <si>
    <t>Name of 2-butoxyethanol containing Product B:</t>
  </si>
  <si>
    <t>Total Purchases of 2-butoxyethanol containing Product B:</t>
  </si>
  <si>
    <r>
      <t xml:space="preserve">2-butoxyethanol containing Product B </t>
    </r>
    <r>
      <rPr>
        <u/>
        <sz val="11"/>
        <color theme="1"/>
        <rFont val="Calibri"/>
        <family val="2"/>
        <scheme val="minor"/>
      </rPr>
      <t>Specific Gravity</t>
    </r>
    <r>
      <rPr>
        <sz val="11"/>
        <color theme="1"/>
        <rFont val="Calibri"/>
        <family val="2"/>
        <scheme val="minor"/>
      </rPr>
      <t xml:space="preserve">: </t>
    </r>
    <r>
      <rPr>
        <i/>
        <sz val="11"/>
        <color theme="1"/>
        <rFont val="Calibri"/>
        <family val="2"/>
        <scheme val="minor"/>
      </rPr>
      <t>Taken from MSDS. Typical values 1.0-1.3</t>
    </r>
  </si>
  <si>
    <t>Name of 2-butoxyethanol containing Product C:</t>
  </si>
  <si>
    <t>Total Purchases of 2-butoxyethanol containing Product C:</t>
  </si>
  <si>
    <r>
      <t xml:space="preserve">2-butoxyethanol containing Product C </t>
    </r>
    <r>
      <rPr>
        <u/>
        <sz val="11"/>
        <color theme="1"/>
        <rFont val="Calibri"/>
        <family val="2"/>
        <scheme val="minor"/>
      </rPr>
      <t>Specific Gravity</t>
    </r>
    <r>
      <rPr>
        <sz val="11"/>
        <color theme="1"/>
        <rFont val="Calibri"/>
        <family val="2"/>
        <scheme val="minor"/>
      </rPr>
      <t xml:space="preserve">: </t>
    </r>
    <r>
      <rPr>
        <i/>
        <sz val="11"/>
        <color theme="1"/>
        <rFont val="Calibri"/>
        <family val="2"/>
        <scheme val="minor"/>
      </rPr>
      <t>Taken from MSDS. Typical values 1.0-1.3</t>
    </r>
  </si>
  <si>
    <t>Glycol Ethers (2-butoxyethanol)</t>
  </si>
  <si>
    <t xml:space="preserve">This Tool assumes 2-butoxyethanol is used and found in sanitation chemicals (degreasers, etc.), which would therefore be considered "Otherwise Used." </t>
  </si>
  <si>
    <t>Glycol Ethers (2-butoxyethanol) Otherwise Used</t>
  </si>
  <si>
    <t>% 2-butoxyethanol</t>
  </si>
  <si>
    <t>This Tool assumes formaldehyde use would be considered "Otherwise Used" and subject to the 10,000 pounds reporting threshold.</t>
  </si>
  <si>
    <t>Formaldehyde Otherwise Used</t>
  </si>
  <si>
    <t>% Formaldehyde</t>
  </si>
  <si>
    <t>Name of Formaldehyde containing Product A:</t>
  </si>
  <si>
    <r>
      <t xml:space="preserve"> % Formaldehyde:  </t>
    </r>
    <r>
      <rPr>
        <i/>
        <sz val="11"/>
        <color theme="1"/>
        <rFont val="Calibri"/>
        <family val="2"/>
        <scheme val="minor"/>
      </rPr>
      <t>For 20% enter "20" not "0.2"</t>
    </r>
  </si>
  <si>
    <r>
      <t xml:space="preserve">Formaldehyde containing Product A </t>
    </r>
    <r>
      <rPr>
        <u/>
        <sz val="11"/>
        <color theme="1"/>
        <rFont val="Calibri"/>
        <family val="2"/>
        <scheme val="minor"/>
      </rPr>
      <t>Specific Gravity</t>
    </r>
    <r>
      <rPr>
        <sz val="11"/>
        <color theme="1"/>
        <rFont val="Calibri"/>
        <family val="2"/>
        <scheme val="minor"/>
      </rPr>
      <t xml:space="preserve">: </t>
    </r>
    <r>
      <rPr>
        <i/>
        <sz val="11"/>
        <color theme="1"/>
        <rFont val="Calibri"/>
        <family val="2"/>
        <scheme val="minor"/>
      </rPr>
      <t>Taken from MSDS/SDS</t>
    </r>
  </si>
  <si>
    <t>Name of Formaldehyde containing Product B:</t>
  </si>
  <si>
    <r>
      <t xml:space="preserve">Formaldehyde containing Product B </t>
    </r>
    <r>
      <rPr>
        <u/>
        <sz val="11"/>
        <color theme="1"/>
        <rFont val="Calibri"/>
        <family val="2"/>
        <scheme val="minor"/>
      </rPr>
      <t>Specific Gravity</t>
    </r>
    <r>
      <rPr>
        <sz val="11"/>
        <color theme="1"/>
        <rFont val="Calibri"/>
        <family val="2"/>
        <scheme val="minor"/>
      </rPr>
      <t xml:space="preserve">: </t>
    </r>
    <r>
      <rPr>
        <i/>
        <sz val="11"/>
        <color theme="1"/>
        <rFont val="Calibri"/>
        <family val="2"/>
        <scheme val="minor"/>
      </rPr>
      <t>Taken from MSDS/SDS</t>
    </r>
  </si>
  <si>
    <t>Name of Nitric Acid containing Product A:</t>
  </si>
  <si>
    <t>Total Purchases of Nitric Acid containing Product A:</t>
  </si>
  <si>
    <r>
      <t xml:space="preserve"> % Nitric Acid:  </t>
    </r>
    <r>
      <rPr>
        <i/>
        <sz val="11"/>
        <color theme="1"/>
        <rFont val="Calibri"/>
        <family val="2"/>
        <scheme val="minor"/>
      </rPr>
      <t>For 10% enter "10" not "0.1"</t>
    </r>
  </si>
  <si>
    <r>
      <t xml:space="preserve">Nitric Acid containing Product A </t>
    </r>
    <r>
      <rPr>
        <u/>
        <sz val="11"/>
        <color theme="1"/>
        <rFont val="Calibri"/>
        <family val="2"/>
        <scheme val="minor"/>
      </rPr>
      <t>Specific Gravity</t>
    </r>
    <r>
      <rPr>
        <sz val="11"/>
        <color theme="1"/>
        <rFont val="Calibri"/>
        <family val="2"/>
        <scheme val="minor"/>
      </rPr>
      <t xml:space="preserve">: </t>
    </r>
    <r>
      <rPr>
        <i/>
        <sz val="11"/>
        <color theme="1"/>
        <rFont val="Calibri"/>
        <family val="2"/>
        <scheme val="minor"/>
      </rPr>
      <t>Taken from MSDS</t>
    </r>
  </si>
  <si>
    <t>Name of Nitric Acid containing Product B:</t>
  </si>
  <si>
    <t>Total Purchases of Nitric Acid containing Product B:</t>
  </si>
  <si>
    <t>Name of Nitric Acid containing Product C:</t>
  </si>
  <si>
    <t>Total Purchases of Nitric Acid containing Product C:</t>
  </si>
  <si>
    <t>This Tool assumes Nitric Acid use would be considered "Otherwise Used" and subject to the 10,000 pounds reporting threshold.</t>
  </si>
  <si>
    <t>Nitric Acid Otherwise Used</t>
  </si>
  <si>
    <t>% Nitric Acid</t>
  </si>
  <si>
    <t>Data Inputs</t>
  </si>
  <si>
    <t xml:space="preserve">This Tool is designed for all input information (data, etc.) to be input on the Data Inputs worksheet.  There is a corresponding calculation worksheet for each chemical.  The calculations performed on the chemical worksheets are based on information supplied on the Data Inputs worksheet.  </t>
  </si>
  <si>
    <t>General Instructions for Tool Use</t>
  </si>
  <si>
    <t xml:space="preserve">   Nitrate Treated in Wastewater Treatment Processes</t>
  </si>
  <si>
    <t xml:space="preserve">   Ammonia Treated in Wastewater Treatment Processes</t>
  </si>
  <si>
    <r>
      <t>[% Volatilization * Pounds NH</t>
    </r>
    <r>
      <rPr>
        <vertAlign val="subscript"/>
        <sz val="11"/>
        <color theme="1"/>
        <rFont val="Calibri"/>
        <family val="2"/>
        <scheme val="minor"/>
      </rPr>
      <t>3</t>
    </r>
    <r>
      <rPr>
        <sz val="11"/>
        <color theme="1"/>
        <rFont val="Calibri"/>
        <family val="2"/>
        <scheme val="minor"/>
      </rPr>
      <t>-N to LAS]</t>
    </r>
  </si>
  <si>
    <t>(If knock-down spray used, assumes 50% effectiveness)</t>
  </si>
  <si>
    <t>If reported last year using TRIme Web, TRIme Web will automatically input data from prior year.  TRIme Web will automatically calculate these values for the current year based on data entered under the "Quantity of the Toxic Chemical Entering Each Environmental Medium On-Site" and "Transfer of the Toxic Chemical in Wastes to Off-site Locations" sections.  Values for future years can be estimated using current year values.  General comments are included below.  Although this Section is computed automatically using TRIme Web, the data should be reviewed carefully. If data was input using a range code, TRIme Web will use the median value of the range code for this data section.  The quantities calculated for this section are mutually exclusive, meaning that the data should not be double-counted.  For example, if the chemical is recycled off-site, it should be reported as "recycled off-site", not reported as "recycled off-site" and "other off-site disposal or other releases."</t>
  </si>
  <si>
    <t xml:space="preserve">This would include spills/releases to the ground that did not reach a waterway or did not volatilize. </t>
  </si>
  <si>
    <t>Poultry Processing Plant</t>
  </si>
  <si>
    <t>Total Purchases of Formaldehyde containing Product A:</t>
  </si>
  <si>
    <t>Total Purchases of Formaldehyde containing Product B:</t>
  </si>
  <si>
    <t xml:space="preserve">This Tool is intended for poultry processing plants and will compute reporting thresholds and releases of Ammonia, Nitrate Compounds, Peracetic Acid, Methanol, Formaldehyde, Chlorine, Glycol Ethers (specifically 2-butoxyethanol) and Nitric Acid.  </t>
  </si>
  <si>
    <t xml:space="preserve">Other   </t>
  </si>
  <si>
    <t xml:space="preserve">Cells shaded light blue are data entry cells.  Other cells, including calculation cells are locked. </t>
  </si>
  <si>
    <r>
      <t xml:space="preserve">Did you increase your ammonia system size (new receiver, condenser, etc.…)?  If so, by how much? </t>
    </r>
    <r>
      <rPr>
        <i/>
        <sz val="11"/>
        <color theme="1"/>
        <rFont val="Calibri"/>
        <family val="2"/>
        <scheme val="minor"/>
      </rPr>
      <t>Otherwise, leave cell blank.</t>
    </r>
  </si>
  <si>
    <t>Toxic Release Inventory (TRI) Guidance Tool</t>
  </si>
  <si>
    <t xml:space="preserve">This release would be considered a "fugitive or non-point air emissions" release and 100 pounds would need to be added in this data cell.  Also, 100 pounds would need to be noted in the "Non-Production-Related Waste" management data cell. </t>
  </si>
  <si>
    <t>Reporting thresholds:</t>
  </si>
  <si>
    <r>
      <rPr>
        <b/>
        <sz val="11"/>
        <color theme="1"/>
        <rFont val="Calibri"/>
        <family val="2"/>
        <scheme val="minor"/>
      </rPr>
      <t>If a data entry cell is not applicable to your facility, then it shall be left blank.  Typing "N/A" will cause errors because the Tool is anticipating a numerical value.</t>
    </r>
    <r>
      <rPr>
        <sz val="11"/>
        <color theme="1"/>
        <rFont val="Calibri"/>
        <family val="2"/>
        <scheme val="minor"/>
      </rPr>
      <t xml:space="preserve">  In instances where data is required for entry, but no site-specific data exists, data entry should be based on readily available data such as data from EPA guidance documents, data from other similar facilities, industry guidance, best professional judgement, etc.  Be careful to add data in cells where it is required.  For example, if you have a land application system, but you leave the NO</t>
    </r>
    <r>
      <rPr>
        <vertAlign val="subscript"/>
        <sz val="11"/>
        <color theme="1"/>
        <rFont val="Calibri"/>
        <family val="2"/>
        <scheme val="minor"/>
      </rPr>
      <t>3</t>
    </r>
    <r>
      <rPr>
        <sz val="11"/>
        <color theme="1"/>
        <rFont val="Calibri"/>
        <family val="2"/>
        <scheme val="minor"/>
      </rPr>
      <t xml:space="preserve"> concentration input cell blank, the Tool will perform improper calculations. </t>
    </r>
  </si>
  <si>
    <t>If a data entry cell is not applicable, leave blank. Do not type "N/A", etc. as this will cause Tool errors.</t>
  </si>
  <si>
    <t xml:space="preserve">●  https://www.epa.gov/toxics-release-inventory-tri-program    </t>
  </si>
  <si>
    <t>Any Chicken Company</t>
  </si>
  <si>
    <t xml:space="preserve">Any City, Any State </t>
  </si>
  <si>
    <t>% Volatilized</t>
  </si>
  <si>
    <t>Total Pounds Released to Air from Volatile Releases</t>
  </si>
  <si>
    <t xml:space="preserve">Air emissions that pass through a stack.  </t>
  </si>
  <si>
    <r>
      <t>In some instances, it may be more appropriate to use the activity ratio. An example would be a facility that purchases over 10,000 lbs NH</t>
    </r>
    <r>
      <rPr>
        <i/>
        <vertAlign val="subscript"/>
        <sz val="10"/>
        <rFont val="Arial"/>
        <family val="2"/>
      </rPr>
      <t>3</t>
    </r>
    <r>
      <rPr>
        <i/>
        <sz val="10"/>
        <rFont val="Arial"/>
        <family val="2"/>
      </rPr>
      <t xml:space="preserve"> for refrigeration but otherwise would not be subject to reporting. In this case, the activity ratio would be calculated by dividing the current year ammonia purchased by the prior year's ammonia purchases. </t>
    </r>
  </si>
  <si>
    <r>
      <t>Avg NH</t>
    </r>
    <r>
      <rPr>
        <vertAlign val="subscript"/>
        <sz val="11"/>
        <color theme="1"/>
        <rFont val="Calibri"/>
        <family val="2"/>
        <scheme val="minor"/>
      </rPr>
      <t>3</t>
    </r>
    <r>
      <rPr>
        <sz val="11"/>
        <color theme="1"/>
        <rFont val="Calibri"/>
        <family val="2"/>
        <scheme val="minor"/>
      </rPr>
      <t>-N concentration in Effluent to UIC:</t>
    </r>
  </si>
  <si>
    <t>Avg TKN concentration in Effluent to UIC:</t>
  </si>
  <si>
    <r>
      <t>Avg NO</t>
    </r>
    <r>
      <rPr>
        <vertAlign val="subscript"/>
        <sz val="11"/>
        <color theme="1"/>
        <rFont val="Calibri"/>
        <family val="2"/>
        <scheme val="minor"/>
      </rPr>
      <t>3</t>
    </r>
    <r>
      <rPr>
        <sz val="11"/>
        <color theme="1"/>
        <rFont val="Calibri"/>
        <family val="2"/>
        <scheme val="minor"/>
      </rPr>
      <t>-N concentration in Effluent to UIC:</t>
    </r>
  </si>
  <si>
    <r>
      <t xml:space="preserve"> % volatilized to air: </t>
    </r>
    <r>
      <rPr>
        <i/>
        <sz val="11"/>
        <color theme="1"/>
        <rFont val="Calibri"/>
        <family val="2"/>
        <scheme val="minor"/>
      </rPr>
      <t>For 0.5% enter "0.5" not "0.005"</t>
    </r>
  </si>
  <si>
    <t>● Facilities need to review their SDSs and the EPA TRI current list of reportable chemicals for reporting requirements beyond the scope of this Tool.</t>
  </si>
  <si>
    <t>List in treatment sequence. General guidelines subject to change. Please refer to current year instructions.</t>
  </si>
  <si>
    <t>This Reporting Tool is generally not setup to accommodate inputs for spills and other 1-time releases of TRI chemicals to the environment.  The following examples are provided to give guidance in the event of a one-time release to the environment.</t>
  </si>
  <si>
    <t>Background calculations are generally shown in [brackets] in order to debug, etc.</t>
  </si>
  <si>
    <r>
      <rPr>
        <sz val="11"/>
        <color theme="1"/>
        <rFont val="Calibri"/>
        <family val="2"/>
      </rPr>
      <t>●</t>
    </r>
    <r>
      <rPr>
        <i/>
        <sz val="11"/>
        <color theme="1"/>
        <rFont val="Calibri"/>
        <family val="2"/>
      </rPr>
      <t xml:space="preserve"> </t>
    </r>
    <r>
      <rPr>
        <i/>
        <sz val="11"/>
        <color theme="1"/>
        <rFont val="Calibri"/>
        <family val="2"/>
        <scheme val="minor"/>
      </rPr>
      <t>For typical biological wastewater treatment systems, nitrate compounds are considered "Manufactured-Produced as a byproduct"</t>
    </r>
  </si>
  <si>
    <r>
      <t>● Percent from Stormwater: From EPA guidance "If your facility has no stormwater monitoring data for the chemical, you should check the NA box". If you have no direct discharges (i.e., NPDES permitted discharge) to receiving streams and you have NH</t>
    </r>
    <r>
      <rPr>
        <i/>
        <vertAlign val="subscript"/>
        <sz val="11"/>
        <color theme="1"/>
        <rFont val="Calibri"/>
        <family val="2"/>
        <scheme val="minor"/>
      </rPr>
      <t>3</t>
    </r>
    <r>
      <rPr>
        <i/>
        <sz val="11"/>
        <color theme="1"/>
        <rFont val="Calibri"/>
        <family val="2"/>
        <scheme val="minor"/>
      </rPr>
      <t xml:space="preserve"> monitoring data for the stormwater runoff, you may input 100% from stormwater.  If you have a direct discharge (i.e., NPDES permitted discharge) as well as NH</t>
    </r>
    <r>
      <rPr>
        <i/>
        <vertAlign val="subscript"/>
        <sz val="11"/>
        <color theme="1"/>
        <rFont val="Calibri"/>
        <family val="2"/>
        <scheme val="minor"/>
      </rPr>
      <t>3</t>
    </r>
    <r>
      <rPr>
        <i/>
        <sz val="11"/>
        <color theme="1"/>
        <rFont val="Calibri"/>
        <family val="2"/>
        <scheme val="minor"/>
      </rPr>
      <t xml:space="preserve"> monitoring data for stormwater runoff, you should estimate the % from stormwater accordingly. </t>
    </r>
  </si>
  <si>
    <t xml:space="preserve">If multiple waste treatment streams, include them all.  </t>
  </si>
  <si>
    <r>
      <rPr>
        <sz val="11"/>
        <color theme="1"/>
        <rFont val="Calibri"/>
        <family val="2"/>
      </rPr>
      <t>●</t>
    </r>
    <r>
      <rPr>
        <i/>
        <sz val="11"/>
        <color theme="1"/>
        <rFont val="Calibri"/>
        <family val="2"/>
      </rPr>
      <t xml:space="preserve"> </t>
    </r>
    <r>
      <rPr>
        <i/>
        <sz val="11"/>
        <color theme="1"/>
        <rFont val="Calibri"/>
        <family val="2"/>
        <scheme val="minor"/>
      </rPr>
      <t xml:space="preserve">For biological wastewater treatment systems, codes E4 and E5 are common codes for ammonia and nitrate compounds. </t>
    </r>
  </si>
  <si>
    <r>
      <rPr>
        <sz val="11"/>
        <color theme="1"/>
        <rFont val="Calibri"/>
        <family val="2"/>
      </rPr>
      <t>●</t>
    </r>
    <r>
      <rPr>
        <i/>
        <sz val="11"/>
        <color theme="1"/>
        <rFont val="Calibri"/>
        <family val="2"/>
      </rPr>
      <t xml:space="preserve"> </t>
    </r>
    <r>
      <rPr>
        <i/>
        <sz val="11"/>
        <color theme="1"/>
        <rFont val="Calibri"/>
        <family val="2"/>
        <scheme val="minor"/>
      </rPr>
      <t xml:space="preserve">For peracetic acid, it is generally assumed that the peracetic acid reacts and is neutralized during wastewater pretreatment/treatment.  Therefore, treatment efficiencies of 95%-99% or greater are common. </t>
    </r>
  </si>
  <si>
    <r>
      <t>An example would be the NH</t>
    </r>
    <r>
      <rPr>
        <i/>
        <vertAlign val="subscript"/>
        <sz val="10"/>
        <rFont val="Arial"/>
        <family val="2"/>
      </rPr>
      <t>3</t>
    </r>
    <r>
      <rPr>
        <i/>
        <sz val="10"/>
        <rFont val="Arial"/>
        <family val="2"/>
      </rPr>
      <t xml:space="preserve"> in the Sludge transferred to an onsite rendering operation.  The rendering operation converts or "recycles" the NH</t>
    </r>
    <r>
      <rPr>
        <i/>
        <vertAlign val="subscript"/>
        <sz val="10"/>
        <rFont val="Arial"/>
        <family val="2"/>
      </rPr>
      <t>3</t>
    </r>
    <r>
      <rPr>
        <i/>
        <sz val="10"/>
        <rFont val="Arial"/>
        <family val="2"/>
      </rPr>
      <t xml:space="preserve"> to produce a protein product.  Otherwise, this cell is typically Not Applicable. </t>
    </r>
  </si>
  <si>
    <t xml:space="preserve">You should enter Not Applicable if there were no remedial actions, catastrophic events such as earthquakes, fires, or floods or one-time events not associated with normal or routine production processes. If there was a spill event, such as an ammonia release from refrigeration systems, report the value released here. </t>
  </si>
  <si>
    <t>Consult the EPA TRI current list of reportable chemicals and the most recent version of the EPA's List of Lists - Consolidated List of Chemicals Subject to the Emergency Planning and Community Right-to-Know Act, Comprehensive Environmental Response, Compensation and Liability Act and Section 112(r) of the Clean Air Act.  Find the chemical in the List and check to see if the "Section 313" column is marked.  Unlisted chemicals and chemicals for which this column is unmarked, are not subject to TRI Reporting.</t>
  </si>
  <si>
    <r>
      <t xml:space="preserve"> % fugitive releases to air (from cylinder connections/disconnections, etc.) </t>
    </r>
    <r>
      <rPr>
        <i/>
        <sz val="11"/>
        <color theme="1"/>
        <rFont val="Calibri"/>
        <family val="2"/>
        <scheme val="minor"/>
      </rPr>
      <t>For 1.0% enter "1.0" not ".01"</t>
    </r>
  </si>
  <si>
    <t xml:space="preserve">This Tools assumes chlorine gas is used to treat potential contaminants in water.  In water, the Chlorine reacts to form hypochlorous acid and hypochlorite.   There are no releases or treatment of chlorine after these reactions.  Typically there will be minor fugitive releases of chlorine gas during the handling (connections, disconnections, etc.) of chlorine gas cylinders.  As long as releases do not exceed 500 pounds, Form A is acceptable for reporting. Otherwise a Form R is required for reporting. </t>
  </si>
  <si>
    <t>[Calculated assuming % loss from bulk container storage]</t>
  </si>
  <si>
    <t>It is atypical to have nitrate release to air.  Generally, this is Not Applicable.</t>
  </si>
  <si>
    <t>Initial Release: March 2017</t>
  </si>
  <si>
    <r>
      <t xml:space="preserve">% loss from bulk container storage (% fugitive loss): </t>
    </r>
    <r>
      <rPr>
        <i/>
        <sz val="11"/>
        <color theme="1"/>
        <rFont val="Calibri"/>
        <family val="2"/>
        <scheme val="minor"/>
      </rPr>
      <t>For 0.5% enter "0.5" not "0.005". Refer to AP-42 Chapter 7.1 for determining losses from bulk methanol storage tanks.</t>
    </r>
  </si>
  <si>
    <r>
      <t xml:space="preserve">Percent Ammonia Volatilization from Wastewater Land Application:                                                                                                                                </t>
    </r>
    <r>
      <rPr>
        <i/>
        <sz val="11"/>
        <color theme="1"/>
        <rFont val="Calibri"/>
        <family val="2"/>
        <scheme val="minor"/>
      </rPr>
      <t xml:space="preserve"> Refer to EPA Process Design Manual for Land Treatment of Wastewater Effluents or State guidance. Typical values 5%-10%.</t>
    </r>
  </si>
  <si>
    <t>no</t>
  </si>
  <si>
    <t>Assumptions made for threshold determination calculations of Ammonia and Nitrate Compounds</t>
  </si>
  <si>
    <r>
      <t>● If stormwater outfall monitoring data for NH</t>
    </r>
    <r>
      <rPr>
        <i/>
        <vertAlign val="subscript"/>
        <sz val="11"/>
        <color theme="1"/>
        <rFont val="Calibri"/>
        <family val="2"/>
        <scheme val="minor"/>
      </rPr>
      <t>3</t>
    </r>
    <r>
      <rPr>
        <i/>
        <sz val="11"/>
        <color theme="1"/>
        <rFont val="Calibri"/>
        <family val="2"/>
        <scheme val="minor"/>
      </rPr>
      <t xml:space="preserve"> and NO</t>
    </r>
    <r>
      <rPr>
        <i/>
        <vertAlign val="subscript"/>
        <sz val="11"/>
        <color theme="1"/>
        <rFont val="Calibri"/>
        <family val="2"/>
        <scheme val="minor"/>
      </rPr>
      <t>3</t>
    </r>
    <r>
      <rPr>
        <i/>
        <sz val="11"/>
        <color theme="1"/>
        <rFont val="Calibri"/>
        <family val="2"/>
        <scheme val="minor"/>
      </rPr>
      <t xml:space="preserve"> is input, this Tool assumes that all of the NH</t>
    </r>
    <r>
      <rPr>
        <i/>
        <vertAlign val="subscript"/>
        <sz val="11"/>
        <color theme="1"/>
        <rFont val="Calibri"/>
        <family val="2"/>
        <scheme val="minor"/>
      </rPr>
      <t>3</t>
    </r>
    <r>
      <rPr>
        <i/>
        <sz val="11"/>
        <color theme="1"/>
        <rFont val="Calibri"/>
        <family val="2"/>
        <scheme val="minor"/>
      </rPr>
      <t xml:space="preserve"> and NO</t>
    </r>
    <r>
      <rPr>
        <i/>
        <vertAlign val="subscript"/>
        <sz val="11"/>
        <color theme="1"/>
        <rFont val="Calibri"/>
        <family val="2"/>
        <scheme val="minor"/>
      </rPr>
      <t>3</t>
    </r>
    <r>
      <rPr>
        <i/>
        <sz val="11"/>
        <color theme="1"/>
        <rFont val="Calibri"/>
        <family val="2"/>
        <scheme val="minor"/>
      </rPr>
      <t xml:space="preserve"> were "manufactured" onsite as a result of the industrial activity occurring onsite (and not from background/natural sources).  </t>
    </r>
  </si>
  <si>
    <t>Was the ammonia leak controlled with water spray? (If applicable, select from dropdown menu.)</t>
  </si>
  <si>
    <t xml:space="preserve">In aerobic biological treatment systems, calculation assumes ammonia is nitrified to nitrate.    </t>
  </si>
  <si>
    <t>yes</t>
  </si>
  <si>
    <t>This Tool broadly classifies Facility Wastewater Treatment Systems as having Aerobic Biological Treatment or not having Aerobic Biological Treatment.</t>
  </si>
  <si>
    <r>
      <t>From analytical sampling data, if available.  NH</t>
    </r>
    <r>
      <rPr>
        <i/>
        <vertAlign val="subscript"/>
        <sz val="11"/>
        <color theme="1"/>
        <rFont val="Calibri"/>
        <family val="2"/>
        <scheme val="minor"/>
      </rPr>
      <t>3</t>
    </r>
    <r>
      <rPr>
        <i/>
        <sz val="11"/>
        <color theme="1"/>
        <rFont val="Calibri"/>
        <family val="2"/>
        <scheme val="minor"/>
      </rPr>
      <t xml:space="preserve"> can be assumed to equal TKN. If site specific data is not available, the following data may be used for poultry processing facilities: NH</t>
    </r>
    <r>
      <rPr>
        <i/>
        <vertAlign val="subscript"/>
        <sz val="11"/>
        <color theme="1"/>
        <rFont val="Calibri"/>
        <family val="2"/>
        <scheme val="minor"/>
      </rPr>
      <t>3</t>
    </r>
    <r>
      <rPr>
        <i/>
        <sz val="11"/>
        <color theme="1"/>
        <rFont val="Calibri"/>
        <family val="2"/>
        <scheme val="minor"/>
      </rPr>
      <t>: 3.3 mg/L; NO</t>
    </r>
    <r>
      <rPr>
        <i/>
        <vertAlign val="subscript"/>
        <sz val="11"/>
        <color theme="1"/>
        <rFont val="Calibri"/>
        <family val="2"/>
        <scheme val="minor"/>
      </rPr>
      <t>3</t>
    </r>
    <r>
      <rPr>
        <i/>
        <sz val="11"/>
        <color theme="1"/>
        <rFont val="Calibri"/>
        <family val="2"/>
        <scheme val="minor"/>
      </rPr>
      <t xml:space="preserve">: 1.35 mg/L. Reference "Final National Pollutant Discharge Elimination System Storm Water Multi-Sector General Permit for Industrial Activities" [FRL-5298-3] EPA Federal Register Vol. 60, No. 189, 9/29/1995 page 51010, Table U-3. </t>
    </r>
  </si>
  <si>
    <t>Screened Wastewater</t>
  </si>
  <si>
    <t>DAF Effluent</t>
  </si>
  <si>
    <t>DAF Effluent w/ Chemicals</t>
  </si>
  <si>
    <t>Anaerobic Effluent</t>
  </si>
  <si>
    <t>TKN</t>
  </si>
  <si>
    <r>
      <t>NH</t>
    </r>
    <r>
      <rPr>
        <vertAlign val="subscript"/>
        <sz val="12"/>
        <color theme="1"/>
        <rFont val="Calibri"/>
        <family val="2"/>
        <scheme val="minor"/>
      </rPr>
      <t>3</t>
    </r>
  </si>
  <si>
    <t>Data in the above Table taken from the "Poultry Wastewater Operators Training Manual" prepared by John Starkey and the U.S. Poultry &amp; Egg Association, 2003.</t>
  </si>
  <si>
    <t xml:space="preserve">Assumptions </t>
  </si>
  <si>
    <r>
      <t>● Based on the influent and effluent data provided, the Tool assumes a portion of the organic nitrogen will convert to NH</t>
    </r>
    <r>
      <rPr>
        <vertAlign val="subscript"/>
        <sz val="11"/>
        <color theme="1"/>
        <rFont val="Calibri"/>
        <family val="2"/>
        <scheme val="minor"/>
      </rPr>
      <t>3</t>
    </r>
    <r>
      <rPr>
        <sz val="11"/>
        <color theme="1"/>
        <rFont val="Calibri"/>
        <family val="2"/>
        <scheme val="minor"/>
      </rPr>
      <t>, that a portion of the NH</t>
    </r>
    <r>
      <rPr>
        <vertAlign val="subscript"/>
        <sz val="11"/>
        <color theme="1"/>
        <rFont val="Calibri"/>
        <family val="2"/>
        <scheme val="minor"/>
      </rPr>
      <t>3</t>
    </r>
    <r>
      <rPr>
        <sz val="11"/>
        <color theme="1"/>
        <rFont val="Calibri"/>
        <family val="2"/>
        <scheme val="minor"/>
      </rPr>
      <t xml:space="preserve"> will further convert to NO</t>
    </r>
    <r>
      <rPr>
        <vertAlign val="subscript"/>
        <sz val="11"/>
        <color theme="1"/>
        <rFont val="Calibri"/>
        <family val="2"/>
        <scheme val="minor"/>
      </rPr>
      <t>3</t>
    </r>
    <r>
      <rPr>
        <sz val="11"/>
        <color theme="1"/>
        <rFont val="Calibri"/>
        <family val="2"/>
        <scheme val="minor"/>
      </rPr>
      <t xml:space="preserve"> and a portion of the NO</t>
    </r>
    <r>
      <rPr>
        <vertAlign val="subscript"/>
        <sz val="11"/>
        <color theme="1"/>
        <rFont val="Calibri"/>
        <family val="2"/>
        <scheme val="minor"/>
      </rPr>
      <t>3</t>
    </r>
    <r>
      <rPr>
        <sz val="11"/>
        <color theme="1"/>
        <rFont val="Calibri"/>
        <family val="2"/>
        <scheme val="minor"/>
      </rPr>
      <t xml:space="preserve"> will denitrify to N</t>
    </r>
    <r>
      <rPr>
        <vertAlign val="subscript"/>
        <sz val="11"/>
        <color theme="1"/>
        <rFont val="Calibri"/>
        <family val="2"/>
        <scheme val="minor"/>
      </rPr>
      <t>2</t>
    </r>
    <r>
      <rPr>
        <sz val="11"/>
        <color theme="1"/>
        <rFont val="Calibri"/>
        <family val="2"/>
        <scheme val="minor"/>
      </rPr>
      <t xml:space="preserve"> gas.  The NH</t>
    </r>
    <r>
      <rPr>
        <vertAlign val="subscript"/>
        <sz val="11"/>
        <color theme="1"/>
        <rFont val="Calibri"/>
        <family val="2"/>
        <scheme val="minor"/>
      </rPr>
      <t>3</t>
    </r>
    <r>
      <rPr>
        <sz val="11"/>
        <color theme="1"/>
        <rFont val="Calibri"/>
        <family val="2"/>
        <scheme val="minor"/>
      </rPr>
      <t xml:space="preserve"> "manufactured" is the result of organic nitrogen converting to NH</t>
    </r>
    <r>
      <rPr>
        <vertAlign val="subscript"/>
        <sz val="11"/>
        <color theme="1"/>
        <rFont val="Calibri"/>
        <family val="2"/>
        <scheme val="minor"/>
      </rPr>
      <t>3</t>
    </r>
    <r>
      <rPr>
        <sz val="11"/>
        <color theme="1"/>
        <rFont val="Calibri"/>
        <family val="2"/>
        <scheme val="minor"/>
      </rPr>
      <t>.  The NO</t>
    </r>
    <r>
      <rPr>
        <vertAlign val="subscript"/>
        <sz val="11"/>
        <color theme="1"/>
        <rFont val="Calibri"/>
        <family val="2"/>
        <scheme val="minor"/>
      </rPr>
      <t>3</t>
    </r>
    <r>
      <rPr>
        <sz val="11"/>
        <color theme="1"/>
        <rFont val="Calibri"/>
        <family val="2"/>
        <scheme val="minor"/>
      </rPr>
      <t xml:space="preserve"> "manufactured" is the result of the NH</t>
    </r>
    <r>
      <rPr>
        <vertAlign val="subscript"/>
        <sz val="11"/>
        <color theme="1"/>
        <rFont val="Calibri"/>
        <family val="2"/>
        <scheme val="minor"/>
      </rPr>
      <t>3</t>
    </r>
    <r>
      <rPr>
        <sz val="11"/>
        <color theme="1"/>
        <rFont val="Calibri"/>
        <family val="2"/>
        <scheme val="minor"/>
      </rPr>
      <t xml:space="preserve"> converting to NO</t>
    </r>
    <r>
      <rPr>
        <vertAlign val="subscript"/>
        <sz val="11"/>
        <color theme="1"/>
        <rFont val="Calibri"/>
        <family val="2"/>
        <scheme val="minor"/>
      </rPr>
      <t>3</t>
    </r>
    <r>
      <rPr>
        <sz val="11"/>
        <color theme="1"/>
        <rFont val="Calibri"/>
        <family val="2"/>
        <scheme val="minor"/>
      </rPr>
      <t xml:space="preserve">. </t>
    </r>
  </si>
  <si>
    <t xml:space="preserve"> % volatilized to air: </t>
  </si>
  <si>
    <t>Aerobic Biological Treatment System (e.g., activated sludge, CMAS, SBR, etc.)</t>
  </si>
  <si>
    <t xml:space="preserve">System without Aerobic Biological Treatment </t>
  </si>
  <si>
    <r>
      <t>● Influent Data to the treatment system is not required as any NH</t>
    </r>
    <r>
      <rPr>
        <vertAlign val="subscript"/>
        <sz val="11"/>
        <color theme="1"/>
        <rFont val="Calibri"/>
        <family val="2"/>
        <scheme val="minor"/>
      </rPr>
      <t>3</t>
    </r>
    <r>
      <rPr>
        <sz val="11"/>
        <color theme="1"/>
        <rFont val="Calibri"/>
        <family val="2"/>
        <scheme val="minor"/>
      </rPr>
      <t xml:space="preserve"> and NO</t>
    </r>
    <r>
      <rPr>
        <vertAlign val="subscript"/>
        <sz val="11"/>
        <color theme="1"/>
        <rFont val="Calibri"/>
        <family val="2"/>
        <scheme val="minor"/>
      </rPr>
      <t>3</t>
    </r>
    <r>
      <rPr>
        <sz val="11"/>
        <color theme="1"/>
        <rFont val="Calibri"/>
        <family val="2"/>
        <scheme val="minor"/>
      </rPr>
      <t xml:space="preserve"> present if the final effluent is assumed to have been "manufactured" either during Plant operations or wastewater treatment operations.  However, if influent NO</t>
    </r>
    <r>
      <rPr>
        <vertAlign val="subscript"/>
        <sz val="11"/>
        <color theme="1"/>
        <rFont val="Calibri"/>
        <family val="2"/>
        <scheme val="minor"/>
      </rPr>
      <t>3</t>
    </r>
    <r>
      <rPr>
        <sz val="11"/>
        <color theme="1"/>
        <rFont val="Calibri"/>
        <family val="2"/>
        <scheme val="minor"/>
      </rPr>
      <t xml:space="preserve"> data is available, it should be input.</t>
    </r>
  </si>
  <si>
    <r>
      <t>● Final effluent Data (TKN and NH</t>
    </r>
    <r>
      <rPr>
        <vertAlign val="subscript"/>
        <sz val="11"/>
        <color theme="1"/>
        <rFont val="Calibri"/>
        <family val="2"/>
        <scheme val="minor"/>
      </rPr>
      <t>3</t>
    </r>
    <r>
      <rPr>
        <sz val="11"/>
        <color theme="1"/>
        <rFont val="Calibri"/>
        <family val="2"/>
        <scheme val="minor"/>
      </rPr>
      <t>) from the Treatment System is required.  Typically this data comes from Permit required monitoring (to POTW, etc.).  If effluent NO</t>
    </r>
    <r>
      <rPr>
        <vertAlign val="subscript"/>
        <sz val="11"/>
        <color theme="1"/>
        <rFont val="Calibri"/>
        <family val="2"/>
        <scheme val="minor"/>
      </rPr>
      <t>3</t>
    </r>
    <r>
      <rPr>
        <sz val="11"/>
        <color theme="1"/>
        <rFont val="Calibri"/>
        <family val="2"/>
        <scheme val="minor"/>
      </rPr>
      <t xml:space="preserve"> data is available, it shall be input. Often for systems without aerobic biological treatment, the effluent NO</t>
    </r>
    <r>
      <rPr>
        <vertAlign val="subscript"/>
        <sz val="11"/>
        <color theme="1"/>
        <rFont val="Calibri"/>
        <family val="2"/>
        <scheme val="minor"/>
      </rPr>
      <t>3</t>
    </r>
    <r>
      <rPr>
        <sz val="11"/>
        <color theme="1"/>
        <rFont val="Calibri"/>
        <family val="2"/>
        <scheme val="minor"/>
      </rPr>
      <t xml:space="preserve"> is zero or near zero.     </t>
    </r>
  </si>
  <si>
    <r>
      <t>Calculated as follows for aerobic biological treatment systems: [TKN influent to System - Organic N out of System]. For systems without aerobic biological treatment, it is simply the sum of NH</t>
    </r>
    <r>
      <rPr>
        <vertAlign val="subscript"/>
        <sz val="11"/>
        <color theme="1"/>
        <rFont val="Calibri"/>
        <family val="2"/>
        <scheme val="minor"/>
      </rPr>
      <t>3</t>
    </r>
    <r>
      <rPr>
        <sz val="11"/>
        <color theme="1"/>
        <rFont val="Calibri"/>
        <family val="2"/>
        <scheme val="minor"/>
      </rPr>
      <t xml:space="preserve"> (and NO</t>
    </r>
    <r>
      <rPr>
        <vertAlign val="subscript"/>
        <sz val="11"/>
        <color theme="1"/>
        <rFont val="Calibri"/>
        <family val="2"/>
        <scheme val="minor"/>
      </rPr>
      <t>3</t>
    </r>
    <r>
      <rPr>
        <sz val="11"/>
        <color theme="1"/>
        <rFont val="Calibri"/>
        <family val="2"/>
        <scheme val="minor"/>
      </rPr>
      <t xml:space="preserve">) discharged in the final effluent. </t>
    </r>
  </si>
  <si>
    <r>
      <t>● The Tool assumes that any NH</t>
    </r>
    <r>
      <rPr>
        <vertAlign val="subscript"/>
        <sz val="11"/>
        <color theme="1"/>
        <rFont val="Calibri"/>
        <family val="2"/>
        <scheme val="minor"/>
      </rPr>
      <t>3</t>
    </r>
    <r>
      <rPr>
        <sz val="11"/>
        <color theme="1"/>
        <rFont val="Calibri"/>
        <family val="2"/>
        <scheme val="minor"/>
      </rPr>
      <t xml:space="preserve"> and NO</t>
    </r>
    <r>
      <rPr>
        <vertAlign val="subscript"/>
        <sz val="11"/>
        <color theme="1"/>
        <rFont val="Calibri"/>
        <family val="2"/>
        <scheme val="minor"/>
      </rPr>
      <t>3</t>
    </r>
    <r>
      <rPr>
        <sz val="11"/>
        <color theme="1"/>
        <rFont val="Calibri"/>
        <family val="2"/>
        <scheme val="minor"/>
      </rPr>
      <t xml:space="preserve"> present in the final effluent was "manufactured" upstream, either in the Plant or during wastewater treatment (EQ, DAF, etc.).  NO</t>
    </r>
    <r>
      <rPr>
        <vertAlign val="subscript"/>
        <sz val="11"/>
        <color theme="1"/>
        <rFont val="Calibri"/>
        <family val="2"/>
        <scheme val="minor"/>
      </rPr>
      <t>3</t>
    </r>
    <r>
      <rPr>
        <sz val="11"/>
        <color theme="1"/>
        <rFont val="Calibri"/>
        <family val="2"/>
        <scheme val="minor"/>
      </rPr>
      <t xml:space="preserve"> present in the final effluent is assumed to have been first converted "manufactured" to NH3 before being converted to NO</t>
    </r>
    <r>
      <rPr>
        <vertAlign val="subscript"/>
        <sz val="11"/>
        <color theme="1"/>
        <rFont val="Calibri"/>
        <family val="2"/>
        <scheme val="minor"/>
      </rPr>
      <t>3</t>
    </r>
    <r>
      <rPr>
        <sz val="11"/>
        <color theme="1"/>
        <rFont val="Calibri"/>
        <family val="2"/>
        <scheme val="minor"/>
      </rPr>
      <t xml:space="preserve">.  </t>
    </r>
  </si>
  <si>
    <r>
      <t>● Effluent Data (TKN, NH</t>
    </r>
    <r>
      <rPr>
        <vertAlign val="subscript"/>
        <sz val="11"/>
        <color theme="1"/>
        <rFont val="Calibri"/>
        <family val="2"/>
        <scheme val="minor"/>
      </rPr>
      <t>3</t>
    </r>
    <r>
      <rPr>
        <sz val="11"/>
        <color theme="1"/>
        <rFont val="Calibri"/>
        <family val="2"/>
        <scheme val="minor"/>
      </rPr>
      <t xml:space="preserve"> and NO</t>
    </r>
    <r>
      <rPr>
        <vertAlign val="subscript"/>
        <sz val="11"/>
        <color theme="1"/>
        <rFont val="Calibri"/>
        <family val="2"/>
        <scheme val="minor"/>
      </rPr>
      <t>3</t>
    </r>
    <r>
      <rPr>
        <sz val="11"/>
        <color theme="1"/>
        <rFont val="Calibri"/>
        <family val="2"/>
        <scheme val="minor"/>
      </rPr>
      <t xml:space="preserve">) from the Aerobic Biological Component is required.  Typically this data comes from Permit required monitoring (to LAS, UIC, POTW, non-discharge, etc.).   </t>
    </r>
  </si>
  <si>
    <t xml:space="preserve">Data Needed for Input </t>
  </si>
  <si>
    <r>
      <t>Do you have aerobic biological wastewater treatment?  (</t>
    </r>
    <r>
      <rPr>
        <i/>
        <sz val="11"/>
        <color theme="1"/>
        <rFont val="Calibri"/>
        <family val="2"/>
        <scheme val="minor"/>
      </rPr>
      <t>Select from dropdown menu. Refer to 'Ammonia &amp; Nitrate Assumptions' for discussion of how calculations will be impacted</t>
    </r>
    <r>
      <rPr>
        <sz val="11"/>
        <color theme="1"/>
        <rFont val="Calibri"/>
        <family val="2"/>
        <scheme val="minor"/>
      </rPr>
      <t>)</t>
    </r>
  </si>
  <si>
    <t>● US EPA Office of Pollution Prevention and Toxics. "EPCRA Section 313 Industry Guidance Chemical Distribution Facilities" EPA 745-B-99-005. January 1999.</t>
  </si>
  <si>
    <r>
      <t xml:space="preserve">Formaldehyde                                                                                                                                                                                                                                                                    </t>
    </r>
    <r>
      <rPr>
        <i/>
        <sz val="12"/>
        <color theme="1"/>
        <rFont val="Calibri"/>
        <family val="2"/>
        <scheme val="minor"/>
      </rPr>
      <t xml:space="preserve">Stand-alone Hatcheries are not subject to TRI Reporting based on the NAICS/SIC Code. However, co-located Hatcheries with Feed Mills, Processing Plants or other production facilities should be considered.  </t>
    </r>
  </si>
  <si>
    <t xml:space="preserve">This includes other off-site transfers, such as DAF or other wastewater sludge hauled offsite.  Also includes chemical residuals (i.e., peracetic acid) in drums, totes or other containers sent offsite.  The residuals should be based on site-specific data and handling operations. Refer to Part 4.1.3(g) of the US EPA Office of Pollution Prevention and Toxics - "EPCRA Section 313 Industry Guidance Chemical Distribution Facilities" EPA 745-B-99-005. January 1999.     </t>
  </si>
  <si>
    <t>Pounds transferred offsite in container residuals</t>
  </si>
  <si>
    <t>Total Pounds transferred offsite in container residuals</t>
  </si>
  <si>
    <r>
      <t xml:space="preserve">Weight % residual in empty drums, totes or other containers sent offsite: </t>
    </r>
    <r>
      <rPr>
        <i/>
        <sz val="11"/>
        <color theme="1"/>
        <rFont val="Calibri"/>
        <family val="2"/>
        <scheme val="minor"/>
      </rPr>
      <t>For 0.5% enter "0.5" not "0.005"</t>
    </r>
  </si>
  <si>
    <t>Pounds Released to Air from volatilization</t>
  </si>
  <si>
    <t>Total Pounds Released to Environment from 1-time accidents, natural disasters, etc.</t>
  </si>
  <si>
    <r>
      <t>Represents the NH</t>
    </r>
    <r>
      <rPr>
        <vertAlign val="subscript"/>
        <sz val="11"/>
        <color theme="1"/>
        <rFont val="Calibri"/>
        <family val="2"/>
        <scheme val="minor"/>
      </rPr>
      <t>3</t>
    </r>
    <r>
      <rPr>
        <sz val="11"/>
        <color theme="1"/>
        <rFont val="Calibri"/>
        <family val="2"/>
        <scheme val="minor"/>
      </rPr>
      <t xml:space="preserve"> generated, less the NH</t>
    </r>
    <r>
      <rPr>
        <vertAlign val="subscript"/>
        <sz val="11"/>
        <color theme="1"/>
        <rFont val="Calibri"/>
        <family val="2"/>
        <scheme val="minor"/>
      </rPr>
      <t>3</t>
    </r>
    <r>
      <rPr>
        <sz val="11"/>
        <color theme="1"/>
        <rFont val="Calibri"/>
        <family val="2"/>
        <scheme val="minor"/>
      </rPr>
      <t xml:space="preserve"> losses.  Calculated as follows for aerobic biological treatment systems: [TKN influent to System - TKN out of System - NH</t>
    </r>
    <r>
      <rPr>
        <vertAlign val="subscript"/>
        <sz val="11"/>
        <color theme="1"/>
        <rFont val="Calibri"/>
        <family val="2"/>
        <scheme val="minor"/>
      </rPr>
      <t>3</t>
    </r>
    <r>
      <rPr>
        <sz val="11"/>
        <color theme="1"/>
        <rFont val="Calibri"/>
        <family val="2"/>
        <scheme val="minor"/>
      </rPr>
      <t xml:space="preserve"> released to air]. For systems without aerobic biological treatment, it is simply the sum of the NO</t>
    </r>
    <r>
      <rPr>
        <vertAlign val="subscript"/>
        <sz val="11"/>
        <color theme="1"/>
        <rFont val="Calibri"/>
        <family val="2"/>
        <scheme val="minor"/>
      </rPr>
      <t>3</t>
    </r>
    <r>
      <rPr>
        <sz val="11"/>
        <color theme="1"/>
        <rFont val="Calibri"/>
        <family val="2"/>
        <scheme val="minor"/>
      </rPr>
      <t xml:space="preserve"> discharged in the final effluent less NO</t>
    </r>
    <r>
      <rPr>
        <vertAlign val="subscript"/>
        <sz val="11"/>
        <color theme="1"/>
        <rFont val="Calibri"/>
        <family val="2"/>
        <scheme val="minor"/>
      </rPr>
      <t>3</t>
    </r>
    <r>
      <rPr>
        <sz val="11"/>
        <color theme="1"/>
        <rFont val="Calibri"/>
        <family val="2"/>
        <scheme val="minor"/>
      </rPr>
      <t xml:space="preserve"> in the influent.</t>
    </r>
  </si>
  <si>
    <t>This spreadsheet (Tool) is intended to be used as a guide to assist environmental managers, etc. with TRI reporting.  This Tool was produced by US Poultry &amp; Egg Association, with assistance from Woodruff &amp; Howe Environmental Engineering, Inc. (WHEE), for the use of its members as a TRI reporting estimation tool.  The proper use of this Tool requires extensive knowledge of the applicable rules and regulations.  In addition, the user must have an understanding of the limitations of the sampling, metering and analytical data utilized in preparing the information for this reporting.  Users should verify all calculations before submittal to regulatory agencies.  US Poultry &amp; Egg Association and WHEE are not liable for errors, omissions or incorrect usage of this Tool.</t>
  </si>
  <si>
    <r>
      <t xml:space="preserve">Sludge A shipped offsite: </t>
    </r>
    <r>
      <rPr>
        <i/>
        <sz val="11"/>
        <color theme="1"/>
        <rFont val="Calibri"/>
        <family val="2"/>
        <scheme val="minor"/>
      </rPr>
      <t>Tool assumes sludge generated will be hauled offsite</t>
    </r>
  </si>
  <si>
    <r>
      <t xml:space="preserve">Sludge B shipped offsite: </t>
    </r>
    <r>
      <rPr>
        <i/>
        <sz val="11"/>
        <color theme="1"/>
        <rFont val="Calibri"/>
        <family val="2"/>
        <scheme val="minor"/>
      </rPr>
      <t>Tool assumes sludge generated will be hauled offsite</t>
    </r>
  </si>
  <si>
    <t xml:space="preserve">Offsite Transfers </t>
  </si>
  <si>
    <t>(Tool assumes sludge/residuals are hauled offsite. If not, adjustments will be needed to complete Form R)</t>
  </si>
  <si>
    <t>Million Gallons (estimated stormwater discharge)</t>
  </si>
  <si>
    <r>
      <t>● Influent Data is preferred to be taken immediately upstream of the Aerobic Biological Component (downstream of the DAF).  If there is no upstream monitoring data available, the Table below may be used as a guideline.  Influent TKN Data is required to be Input.  Influent NO</t>
    </r>
    <r>
      <rPr>
        <vertAlign val="subscript"/>
        <sz val="11"/>
        <color theme="1"/>
        <rFont val="Calibri"/>
        <family val="2"/>
        <scheme val="minor"/>
      </rPr>
      <t>3</t>
    </r>
    <r>
      <rPr>
        <sz val="11"/>
        <color theme="1"/>
        <rFont val="Calibri"/>
        <family val="2"/>
        <scheme val="minor"/>
      </rPr>
      <t xml:space="preserve"> data is not required as the Tool assumes influent NO</t>
    </r>
    <r>
      <rPr>
        <vertAlign val="subscript"/>
        <sz val="11"/>
        <color theme="1"/>
        <rFont val="Calibri"/>
        <family val="2"/>
        <scheme val="minor"/>
      </rPr>
      <t>3</t>
    </r>
    <r>
      <rPr>
        <sz val="11"/>
        <color theme="1"/>
        <rFont val="Calibri"/>
        <family val="2"/>
        <scheme val="minor"/>
      </rPr>
      <t xml:space="preserve"> was generated offsite.  </t>
    </r>
  </si>
  <si>
    <r>
      <t>Pounds ammonia-nitrogen (NH</t>
    </r>
    <r>
      <rPr>
        <vertAlign val="subscript"/>
        <sz val="11"/>
        <rFont val="Calibri"/>
        <family val="2"/>
        <scheme val="minor"/>
      </rPr>
      <t>3</t>
    </r>
    <r>
      <rPr>
        <sz val="11"/>
        <color theme="1"/>
        <rFont val="Calibri"/>
        <family val="2"/>
        <scheme val="minor"/>
      </rPr>
      <t>-N) manufactured in wastewater less the NH</t>
    </r>
    <r>
      <rPr>
        <vertAlign val="subscript"/>
        <sz val="11"/>
        <color theme="1"/>
        <rFont val="Calibri"/>
        <family val="2"/>
        <scheme val="minor"/>
      </rPr>
      <t>3</t>
    </r>
    <r>
      <rPr>
        <sz val="11"/>
        <color theme="1"/>
        <rFont val="Calibri"/>
        <family val="2"/>
        <scheme val="minor"/>
      </rPr>
      <t>-N volatized to air</t>
    </r>
  </si>
  <si>
    <r>
      <t>Per TRI Reporting of Ammonia, if any NH</t>
    </r>
    <r>
      <rPr>
        <vertAlign val="subscript"/>
        <sz val="11"/>
        <color theme="1"/>
        <rFont val="Calibri"/>
        <family val="2"/>
        <scheme val="minor"/>
      </rPr>
      <t>3</t>
    </r>
    <r>
      <rPr>
        <sz val="11"/>
        <color theme="1"/>
        <rFont val="Calibri"/>
        <family val="2"/>
        <scheme val="minor"/>
      </rPr>
      <t xml:space="preserve"> evaporates from aqueous NH</t>
    </r>
    <r>
      <rPr>
        <vertAlign val="subscript"/>
        <sz val="11"/>
        <color theme="1"/>
        <rFont val="Calibri"/>
        <family val="2"/>
        <scheme val="minor"/>
      </rPr>
      <t>3</t>
    </r>
    <r>
      <rPr>
        <sz val="11"/>
        <color theme="1"/>
        <rFont val="Calibri"/>
        <family val="2"/>
        <scheme val="minor"/>
      </rPr>
      <t xml:space="preserve"> solutions, 100% of the evaporated ammonia is to be included in threshold determination. Evaporated NH</t>
    </r>
    <r>
      <rPr>
        <vertAlign val="subscript"/>
        <sz val="11"/>
        <color theme="1"/>
        <rFont val="Calibri"/>
        <family val="2"/>
        <scheme val="minor"/>
      </rPr>
      <t>3</t>
    </r>
    <r>
      <rPr>
        <sz val="11"/>
        <color theme="1"/>
        <rFont val="Calibri"/>
        <family val="2"/>
        <scheme val="minor"/>
      </rPr>
      <t xml:space="preserve"> is subtracted here, but added at 100% (shown below).</t>
    </r>
  </si>
  <si>
    <r>
      <t>Total Pounds Ammonia (NH</t>
    </r>
    <r>
      <rPr>
        <b/>
        <vertAlign val="subscript"/>
        <sz val="11"/>
        <rFont val="Calibri"/>
        <family val="2"/>
        <scheme val="minor"/>
      </rPr>
      <t>3</t>
    </r>
    <r>
      <rPr>
        <b/>
        <sz val="11"/>
        <rFont val="Calibri"/>
        <family val="2"/>
        <scheme val="minor"/>
      </rPr>
      <t xml:space="preserve">) </t>
    </r>
  </si>
  <si>
    <r>
      <t>Pounds Aqueous Ammonia (NH</t>
    </r>
    <r>
      <rPr>
        <vertAlign val="subscript"/>
        <sz val="11"/>
        <rFont val="Calibri"/>
        <family val="2"/>
        <scheme val="minor"/>
      </rPr>
      <t>3</t>
    </r>
    <r>
      <rPr>
        <sz val="11"/>
        <rFont val="Calibri"/>
        <family val="2"/>
        <scheme val="minor"/>
      </rPr>
      <t>) (10%)</t>
    </r>
  </si>
  <si>
    <r>
      <t>Pounds Evaporated/Volatized Ammonia (NH</t>
    </r>
    <r>
      <rPr>
        <vertAlign val="subscript"/>
        <sz val="11"/>
        <rFont val="Calibri"/>
        <family val="2"/>
        <scheme val="minor"/>
      </rPr>
      <t>3</t>
    </r>
    <r>
      <rPr>
        <sz val="11"/>
        <rFont val="Calibri"/>
        <family val="2"/>
        <scheme val="minor"/>
      </rPr>
      <t>) (100%)</t>
    </r>
  </si>
  <si>
    <r>
      <t xml:space="preserve">Influent Flow to Wastewater Treatment System  </t>
    </r>
    <r>
      <rPr>
        <i/>
        <sz val="11"/>
        <color theme="1"/>
        <rFont val="Calibri"/>
        <family val="2"/>
        <scheme val="minor"/>
      </rPr>
      <t xml:space="preserve">                                                                                                                                                                                                                              For Facilities without aerobic biological treatment, completion of this section is optional. </t>
    </r>
    <r>
      <rPr>
        <b/>
        <i/>
        <sz val="11"/>
        <color theme="1"/>
        <rFont val="Calibri"/>
        <family val="2"/>
        <scheme val="minor"/>
      </rPr>
      <t xml:space="preserve"> </t>
    </r>
    <r>
      <rPr>
        <i/>
        <sz val="11"/>
        <color theme="1"/>
        <rFont val="Calibri"/>
        <family val="2"/>
        <scheme val="minor"/>
      </rPr>
      <t xml:space="preserve">For facilities with aerobic biological treatment, influent TKN must be input. For facilities without aerobic biological treatment, this data is not required.  Refer to 'Ammonia &amp; Nitrate Assumptions' for further explanation. </t>
    </r>
  </si>
  <si>
    <r>
      <rPr>
        <sz val="11"/>
        <color theme="1"/>
        <rFont val="Calibri"/>
        <family val="2"/>
      </rPr>
      <t xml:space="preserve">● </t>
    </r>
    <r>
      <rPr>
        <sz val="11"/>
        <color theme="1"/>
        <rFont val="Calibri"/>
        <family val="2"/>
        <scheme val="minor"/>
      </rPr>
      <t>This Tool is not intended for use with Chlorine Dioxide, Hydrogen Sulfide, Polycyclic Aramatic Compounds (PACs), Chlorodifluoromethane (R-22 or HCFC-22), Lead, Mercury, Ozone or other chemicals, except for those listed above.  Please note, the reporting thresholds are typically 25,000 pounds manufactured or processed or 10,000 pounds otherwise used.  However, the thresholds may be lower for certain chemicals/compounds.  The reporting threshold for mercury is 10 pounds (manufactured, processed or otherwise used), the reporting threshold for PACs is 100 pounds (manufactured, processed or otherwise used) and the reporting threshold for lead is 100 pounds (manufactured, processed or otherwise used).  Please be aware that Facilities may have monitoring data for some compounds, including mercury and lead, from wastewater or air permit monitoring and/or applications.</t>
    </r>
  </si>
  <si>
    <r>
      <t xml:space="preserve">Other Compounds that may Require Reporting:                                         </t>
    </r>
    <r>
      <rPr>
        <i/>
        <sz val="11"/>
        <color theme="1"/>
        <rFont val="Calibri"/>
        <family val="2"/>
        <scheme val="minor"/>
      </rPr>
      <t xml:space="preserve">Refer to Instruction page. This may include chlorine dioxide, hydrogen sulfide, ozone, etc. This Tool is not designed for chemicals such as chlorine dioxide, hydrogen sulfide, etc. given the potential complexity and site-specific nature of calculating releases from these "other" compounds. </t>
    </r>
  </si>
  <si>
    <t>2nd Release: January 2018</t>
  </si>
  <si>
    <t xml:space="preserve">This includes direct discharges and stormwater runoff.  If your Facility discharges to multiple receiving streams, adjustments will be needed when inputting data on the Form R by splitting the value shown at left accordingly per receiving stream.   </t>
  </si>
  <si>
    <t>Ammonia Transfers Offsite (On Form R, "Transfer of the Toxic Chemical in Wastes to Off-Site Locations")</t>
  </si>
  <si>
    <r>
      <t xml:space="preserve">Typically, Peracetic Acid is used as an anti-microbial for disinfection and is thus considered as "otherwise used" since it is not manufactured or processed.    </t>
    </r>
    <r>
      <rPr>
        <b/>
        <i/>
        <sz val="11"/>
        <rFont val="Calibri"/>
        <family val="2"/>
        <scheme val="minor"/>
      </rPr>
      <t xml:space="preserve">Parecetic acid spills or other releases to the environment should be documented on the Form R, as applicable.   </t>
    </r>
  </si>
  <si>
    <t>For example, if a Facility treats/removes 1 ppm of chlorine with a average flow of 1 MGD for 250 days/year, this equates to over 2,000 pounds "treated" per year, and a Form A would not be applicable.</t>
  </si>
  <si>
    <t>Applicability of Reporting using Form A</t>
  </si>
  <si>
    <t>A Form A may be used when:</t>
  </si>
  <si>
    <t xml:space="preserve">● The manufacture, process and otherwise use of the chemical is cumulatively less than 1 million pounds (known as the alternate threshold of 1 million pounds). </t>
  </si>
  <si>
    <r>
      <t xml:space="preserve">● The </t>
    </r>
    <r>
      <rPr>
        <u/>
        <sz val="11"/>
        <color theme="1"/>
        <rFont val="Calibri"/>
        <family val="2"/>
        <scheme val="minor"/>
      </rPr>
      <t>total annual reportable</t>
    </r>
    <r>
      <rPr>
        <sz val="11"/>
        <color theme="1"/>
        <rFont val="Calibri"/>
        <family val="2"/>
        <scheme val="minor"/>
      </rPr>
      <t xml:space="preserve"> amount is less than or equal to 500 pounds. </t>
    </r>
  </si>
  <si>
    <t>● released at the Facility,</t>
  </si>
  <si>
    <t>● treated at the Facility (represents amounts destroyed or converted by treatment processes),</t>
  </si>
  <si>
    <t>● combusted for energy recovery at the Facility,</t>
  </si>
  <si>
    <t>● recovered at the Facility as a result of recycling operations,</t>
  </si>
  <si>
    <t>● amounts transferred off-site for the purpose of recycling, energy recovery, treatment and/or disposal.</t>
  </si>
  <si>
    <r>
      <t xml:space="preserve">The total </t>
    </r>
    <r>
      <rPr>
        <u/>
        <sz val="11"/>
        <color theme="1"/>
        <rFont val="Calibri"/>
        <family val="2"/>
        <scheme val="minor"/>
      </rPr>
      <t>annual reportable amount</t>
    </r>
    <r>
      <rPr>
        <sz val="11"/>
        <color theme="1"/>
        <rFont val="Calibri"/>
        <family val="2"/>
        <scheme val="minor"/>
      </rPr>
      <t xml:space="preserve"> is equal to the combined total quantities of the following waste management activities:</t>
    </r>
  </si>
  <si>
    <r>
      <t xml:space="preserve">A Facility using a Form A should maintain documentation to show that the </t>
    </r>
    <r>
      <rPr>
        <b/>
        <u/>
        <sz val="11"/>
        <color theme="1"/>
        <rFont val="Calibri"/>
        <family val="2"/>
        <scheme val="minor"/>
      </rPr>
      <t>annual reportable amount</t>
    </r>
    <r>
      <rPr>
        <b/>
        <sz val="11"/>
        <color theme="1"/>
        <rFont val="Calibri"/>
        <family val="2"/>
        <scheme val="minor"/>
      </rPr>
      <t xml:space="preserve"> is less than 500 pounds per year.</t>
    </r>
  </si>
  <si>
    <t xml:space="preserve">Peracetic acid can be "treated" via chemical/physical processes (such as the addition of sodium metabisulfite or DAF treatment) or via biological treatment.  </t>
  </si>
  <si>
    <t xml:space="preserve">Chlorine may be "treated" with dechlorination processes (i.e., sulfur dioxide). </t>
  </si>
  <si>
    <t>Nitrate Transfers Offsite (On Form R, "Transfer of the Toxic Chemical in Wastes to Off-Site Locations")</t>
  </si>
  <si>
    <t>Source Reduction and Waste Management</t>
  </si>
  <si>
    <t>The following is an excerpt from the Toxic Chemical Release Inventory Reporting Forms and Instructions, Revised 2016 Version. EPA 740-B-16-001, OMB Control Number 2025-0009, December 2016 (page 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</si>
</sst>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_(* #,##0.0_);_(* \(#,##0.0\);_(* &quot;-&quot;??_);_(@_)"/>
    <numFmt numFmtId="168" formatCode="#,##0.0"/>
    <numFmt numFmtId="169" formatCode="_(* #,##0.000_);_(* \(#,##0.000\);_(* &quot;-&quot;??_);_(@_)"/>
    <numFmt numFmtId="170" formatCode="[$-409]mmmm\ d\,\ yyyy;@"/>
  </numFmts>
  <fonts count="37" x14ac:knownFonts="1">
    <font>
      <sz val="11"/>
      <color theme="1"/>
      <name val="Calibri"/>
      <family val="2"/>
      <scheme val="minor"/>
    </font>
    <font>
      <sz val="11"/>
      <color theme="1"/>
      <name val="Calibri"/>
      <family val="2"/>
      <scheme val="minor"/>
    </font>
    <font>
      <b/>
      <sz val="11"/>
      <color theme="1"/>
      <name val="Calibri"/>
      <family val="2"/>
      <scheme val="minor"/>
    </font>
    <font>
      <vertAlign val="subscript"/>
      <sz val="11"/>
      <color theme="1"/>
      <name val="Calibri"/>
      <family val="2"/>
      <scheme val="minor"/>
    </font>
    <font>
      <i/>
      <sz val="11"/>
      <color theme="1"/>
      <name val="Calibri"/>
      <family val="2"/>
      <scheme val="minor"/>
    </font>
    <font>
      <sz val="10"/>
      <name val="Arial"/>
      <family val="2"/>
    </font>
    <font>
      <b/>
      <sz val="11"/>
      <name val="Calibri"/>
      <family val="2"/>
      <scheme val="minor"/>
    </font>
    <font>
      <b/>
      <u/>
      <sz val="11"/>
      <name val="Calibri"/>
      <family val="2"/>
      <scheme val="minor"/>
    </font>
    <font>
      <sz val="11"/>
      <name val="Calibri"/>
      <family val="2"/>
      <scheme val="minor"/>
    </font>
    <font>
      <b/>
      <sz val="12"/>
      <color theme="1"/>
      <name val="Calibri"/>
      <family val="2"/>
      <scheme val="minor"/>
    </font>
    <font>
      <vertAlign val="subscript"/>
      <sz val="11"/>
      <name val="Calibri"/>
      <family val="2"/>
      <scheme val="minor"/>
    </font>
    <font>
      <b/>
      <vertAlign val="subscript"/>
      <sz val="11"/>
      <name val="Calibri"/>
      <family val="2"/>
      <scheme val="minor"/>
    </font>
    <font>
      <u/>
      <sz val="11"/>
      <name val="Calibri"/>
      <family val="2"/>
      <scheme val="minor"/>
    </font>
    <font>
      <b/>
      <sz val="10"/>
      <name val="Times New Roman"/>
      <family val="1"/>
    </font>
    <font>
      <u/>
      <sz val="11"/>
      <color theme="1"/>
      <name val="Calibri"/>
      <family val="2"/>
      <scheme val="minor"/>
    </font>
    <font>
      <i/>
      <vertAlign val="subscript"/>
      <sz val="11"/>
      <color theme="1"/>
      <name val="Calibri"/>
      <family val="2"/>
      <scheme val="minor"/>
    </font>
    <font>
      <u/>
      <sz val="10"/>
      <name val="Arial"/>
      <family val="2"/>
    </font>
    <font>
      <i/>
      <sz val="11"/>
      <name val="Calibri"/>
      <family val="2"/>
      <scheme val="minor"/>
    </font>
    <font>
      <i/>
      <sz val="10"/>
      <name val="Arial"/>
      <family val="2"/>
    </font>
    <font>
      <i/>
      <vertAlign val="subscript"/>
      <sz val="10"/>
      <name val="Arial"/>
      <family val="2"/>
    </font>
    <font>
      <i/>
      <vertAlign val="subscript"/>
      <sz val="11"/>
      <name val="Calibri"/>
      <family val="2"/>
      <scheme val="minor"/>
    </font>
    <font>
      <u/>
      <sz val="10"/>
      <name val="Calibri"/>
      <family val="2"/>
      <scheme val="minor"/>
    </font>
    <font>
      <sz val="11"/>
      <color theme="1"/>
      <name val="Calibri"/>
      <family val="2"/>
    </font>
    <font>
      <i/>
      <sz val="11"/>
      <color theme="1"/>
      <name val="Calibri"/>
      <family val="2"/>
    </font>
    <font>
      <b/>
      <u/>
      <sz val="12"/>
      <name val="Calibri"/>
      <family val="2"/>
      <scheme val="minor"/>
    </font>
    <font>
      <u val="singleAccounting"/>
      <sz val="11"/>
      <name val="Calibri"/>
      <family val="2"/>
      <scheme val="minor"/>
    </font>
    <font>
      <b/>
      <i/>
      <sz val="11"/>
      <name val="Calibri"/>
      <family val="2"/>
      <scheme val="minor"/>
    </font>
    <font>
      <b/>
      <sz val="14"/>
      <color theme="1"/>
      <name val="Calibri"/>
      <family val="2"/>
      <scheme val="minor"/>
    </font>
    <font>
      <u/>
      <sz val="11"/>
      <color theme="10"/>
      <name val="Calibri"/>
      <family val="2"/>
      <scheme val="minor"/>
    </font>
    <font>
      <sz val="11"/>
      <name val="Calibri"/>
      <family val="2"/>
    </font>
    <font>
      <sz val="8"/>
      <color theme="1"/>
      <name val="Calibri"/>
      <family val="2"/>
      <scheme val="minor"/>
    </font>
    <font>
      <b/>
      <sz val="20"/>
      <color theme="1"/>
      <name val="Calibri"/>
      <family val="2"/>
      <scheme val="minor"/>
    </font>
    <font>
      <sz val="12"/>
      <color theme="1"/>
      <name val="Calibri"/>
      <family val="2"/>
      <scheme val="minor"/>
    </font>
    <font>
      <vertAlign val="subscript"/>
      <sz val="12"/>
      <color theme="1"/>
      <name val="Calibri"/>
      <family val="2"/>
      <scheme val="minor"/>
    </font>
    <font>
      <i/>
      <sz val="12"/>
      <color theme="1"/>
      <name val="Calibri"/>
      <family val="2"/>
      <scheme val="minor"/>
    </font>
    <font>
      <b/>
      <i/>
      <sz val="11"/>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s>
  <borders count="32">
    <border>
      <left/>
      <right/>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indexed="64"/>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s>
  <cellStyleXfs count="19">
    <xf numFmtId="0" fontId="0" fillId="0" borderId="0"/>
    <xf numFmtId="9" fontId="1"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8" fillId="0" borderId="0" applyNumberFormat="0" applyFill="0" applyBorder="0" applyAlignment="0" applyProtection="0"/>
  </cellStyleXfs>
  <cellXfs count="296">
    <xf numFmtId="0" fontId="0" fillId="0" borderId="0" xfId="0"/>
    <xf numFmtId="0" fontId="2" fillId="0" borderId="0" xfId="0" applyFont="1"/>
    <xf numFmtId="0" fontId="0" fillId="0" borderId="0" xfId="0" applyFont="1"/>
    <xf numFmtId="0" fontId="6" fillId="0" borderId="0" xfId="0" applyFont="1" applyAlignment="1">
      <alignment horizontal="right"/>
    </xf>
    <xf numFmtId="0" fontId="6" fillId="0" borderId="0" xfId="0" applyFont="1"/>
    <xf numFmtId="0" fontId="2" fillId="0" borderId="0" xfId="0" applyFont="1" applyAlignment="1">
      <alignment horizontal="righ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5" xfId="0" applyBorder="1"/>
    <xf numFmtId="0" fontId="0" fillId="0" borderId="6" xfId="0" applyBorder="1"/>
    <xf numFmtId="0" fontId="0" fillId="0" borderId="5" xfId="0" applyBorder="1" applyAlignment="1">
      <alignment wrapText="1"/>
    </xf>
    <xf numFmtId="0" fontId="0" fillId="0" borderId="5" xfId="0" applyFill="1" applyBorder="1" applyAlignment="1">
      <alignment wrapText="1"/>
    </xf>
    <xf numFmtId="0" fontId="1" fillId="0" borderId="0" xfId="0" applyFont="1"/>
    <xf numFmtId="0" fontId="1" fillId="0" borderId="0" xfId="0" applyFont="1" applyFill="1"/>
    <xf numFmtId="43" fontId="1" fillId="0" borderId="0" xfId="0" applyNumberFormat="1" applyFont="1"/>
    <xf numFmtId="1" fontId="1" fillId="0" borderId="0" xfId="0" applyNumberFormat="1" applyFont="1"/>
    <xf numFmtId="166" fontId="1" fillId="0" borderId="0" xfId="1" applyNumberFormat="1" applyFont="1"/>
    <xf numFmtId="164" fontId="1" fillId="0" borderId="0" xfId="0" applyNumberFormat="1" applyFont="1"/>
    <xf numFmtId="0" fontId="8" fillId="0" borderId="0" xfId="10" applyFont="1"/>
    <xf numFmtId="0" fontId="7" fillId="0" borderId="0" xfId="11" applyFont="1" applyAlignment="1">
      <alignment horizontal="left" vertical="top"/>
    </xf>
    <xf numFmtId="0" fontId="7" fillId="0" borderId="0" xfId="0" applyFont="1"/>
    <xf numFmtId="0" fontId="8" fillId="0" borderId="0" xfId="0" applyFont="1"/>
    <xf numFmtId="164" fontId="8" fillId="0" borderId="0" xfId="6" applyNumberFormat="1" applyFont="1"/>
    <xf numFmtId="167" fontId="8" fillId="0" borderId="0" xfId="6" applyNumberFormat="1" applyFont="1"/>
    <xf numFmtId="0" fontId="8" fillId="0" borderId="0" xfId="0" applyFont="1" applyFill="1" applyAlignment="1">
      <alignment horizontal="left"/>
    </xf>
    <xf numFmtId="164" fontId="7" fillId="0" borderId="0" xfId="6" applyNumberFormat="1" applyFont="1"/>
    <xf numFmtId="167" fontId="7" fillId="0" borderId="0" xfId="6" applyNumberFormat="1" applyFont="1"/>
    <xf numFmtId="167" fontId="8" fillId="0" borderId="0" xfId="6" applyNumberFormat="1" applyFont="1" applyFill="1" applyAlignment="1">
      <alignment horizontal="right"/>
    </xf>
    <xf numFmtId="164" fontId="6" fillId="0" borderId="0" xfId="6" applyNumberFormat="1" applyFont="1"/>
    <xf numFmtId="164" fontId="8" fillId="0" borderId="0" xfId="0" applyNumberFormat="1" applyFont="1"/>
    <xf numFmtId="43" fontId="8" fillId="0" borderId="0" xfId="0" applyNumberFormat="1" applyFont="1"/>
    <xf numFmtId="168" fontId="6" fillId="0" borderId="0" xfId="0" applyNumberFormat="1" applyFont="1"/>
    <xf numFmtId="165" fontId="6" fillId="0" borderId="0" xfId="0" applyNumberFormat="1" applyFont="1"/>
    <xf numFmtId="164" fontId="6" fillId="0" borderId="0" xfId="1" applyNumberFormat="1" applyFont="1"/>
    <xf numFmtId="10" fontId="8" fillId="0" borderId="0" xfId="0" applyNumberFormat="1" applyFont="1"/>
    <xf numFmtId="0" fontId="7" fillId="0" borderId="0" xfId="12" applyFont="1" applyAlignment="1">
      <alignment vertical="top"/>
    </xf>
    <xf numFmtId="0" fontId="7" fillId="0" borderId="0" xfId="0" applyFont="1" applyBorder="1" applyAlignment="1">
      <alignment wrapText="1"/>
    </xf>
    <xf numFmtId="0" fontId="13" fillId="0" borderId="0" xfId="0" applyFont="1"/>
    <xf numFmtId="0" fontId="0" fillId="0" borderId="0" xfId="0" applyAlignment="1">
      <alignment horizontal="left"/>
    </xf>
    <xf numFmtId="0" fontId="0" fillId="0" borderId="0" xfId="0" applyAlignment="1">
      <alignment horizontal="right"/>
    </xf>
    <xf numFmtId="0" fontId="0" fillId="0" borderId="0" xfId="0" applyFill="1"/>
    <xf numFmtId="0" fontId="5" fillId="0" borderId="0" xfId="14" applyFont="1"/>
    <xf numFmtId="0" fontId="5" fillId="0" borderId="0" xfId="15" applyFont="1" applyAlignment="1">
      <alignment horizontal="left"/>
    </xf>
    <xf numFmtId="0" fontId="5" fillId="0" borderId="0" xfId="15"/>
    <xf numFmtId="3" fontId="0" fillId="0" borderId="0" xfId="0" applyNumberFormat="1" applyFill="1" applyBorder="1" applyAlignment="1">
      <alignment horizontal="center"/>
    </xf>
    <xf numFmtId="0" fontId="5" fillId="0" borderId="0" xfId="17" applyFont="1" applyAlignment="1">
      <alignment horizontal="left"/>
    </xf>
    <xf numFmtId="0" fontId="5" fillId="0" borderId="0" xfId="17" applyAlignment="1">
      <alignment horizontal="left"/>
    </xf>
    <xf numFmtId="0" fontId="5" fillId="0" borderId="0" xfId="17"/>
    <xf numFmtId="3" fontId="0" fillId="0" borderId="0" xfId="0" applyNumberFormat="1" applyFill="1" applyBorder="1" applyAlignment="1">
      <alignment horizontal="left"/>
    </xf>
    <xf numFmtId="164" fontId="8" fillId="0" borderId="0" xfId="6" applyNumberFormat="1" applyFont="1" applyAlignment="1">
      <alignment horizontal="left"/>
    </xf>
    <xf numFmtId="169" fontId="8" fillId="0" borderId="0" xfId="6" applyNumberFormat="1" applyFont="1" applyFill="1" applyAlignment="1">
      <alignment horizontal="right"/>
    </xf>
    <xf numFmtId="0" fontId="0" fillId="0" borderId="17" xfId="0" applyBorder="1"/>
    <xf numFmtId="0" fontId="0" fillId="0" borderId="18" xfId="0" applyBorder="1"/>
    <xf numFmtId="167" fontId="6" fillId="0" borderId="0" xfId="1" applyNumberFormat="1" applyFont="1"/>
    <xf numFmtId="0" fontId="4" fillId="0" borderId="0" xfId="0" applyFont="1"/>
    <xf numFmtId="168" fontId="0" fillId="0" borderId="0" xfId="0" applyNumberFormat="1" applyFill="1" applyBorder="1" applyAlignment="1">
      <alignment horizontal="center"/>
    </xf>
    <xf numFmtId="0" fontId="14" fillId="0" borderId="0" xfId="0" applyFont="1"/>
    <xf numFmtId="3" fontId="5" fillId="0" borderId="0" xfId="0" applyNumberFormat="1" applyFont="1" applyFill="1" applyBorder="1" applyAlignment="1">
      <alignment horizontal="center"/>
    </xf>
    <xf numFmtId="0" fontId="8" fillId="0" borderId="0" xfId="0" applyFont="1" applyFill="1"/>
    <xf numFmtId="0" fontId="6" fillId="0" borderId="0" xfId="0" applyFont="1" applyFill="1"/>
    <xf numFmtId="164" fontId="6" fillId="0" borderId="0" xfId="1" applyNumberFormat="1" applyFont="1" applyFill="1"/>
    <xf numFmtId="3" fontId="4" fillId="0" borderId="0" xfId="0" applyNumberFormat="1" applyFont="1" applyFill="1" applyBorder="1" applyAlignment="1">
      <alignment horizontal="left"/>
    </xf>
    <xf numFmtId="0" fontId="16" fillId="0" borderId="0" xfId="17" applyFont="1"/>
    <xf numFmtId="0" fontId="16" fillId="0" borderId="1" xfId="17" applyFont="1" applyBorder="1"/>
    <xf numFmtId="0" fontId="16" fillId="0" borderId="0" xfId="15" applyFont="1"/>
    <xf numFmtId="0" fontId="17" fillId="0" borderId="0" xfId="10" applyFont="1"/>
    <xf numFmtId="164" fontId="8" fillId="0" borderId="0" xfId="1" applyNumberFormat="1" applyFont="1" applyFill="1" applyAlignment="1">
      <alignment vertical="top"/>
    </xf>
    <xf numFmtId="0" fontId="8" fillId="0" borderId="0" xfId="0" applyFont="1" applyFill="1" applyAlignment="1">
      <alignment vertical="top"/>
    </xf>
    <xf numFmtId="0" fontId="1" fillId="0" borderId="0" xfId="0" applyFont="1" applyFill="1" applyAlignment="1">
      <alignment vertical="top"/>
    </xf>
    <xf numFmtId="166" fontId="8" fillId="0" borderId="0" xfId="0" applyNumberFormat="1" applyFont="1" applyFill="1" applyAlignment="1">
      <alignment horizontal="left"/>
    </xf>
    <xf numFmtId="0" fontId="18" fillId="0" borderId="0" xfId="17" applyFont="1"/>
    <xf numFmtId="0" fontId="4" fillId="0" borderId="0" xfId="0" applyFont="1" applyAlignment="1">
      <alignment horizontal="right"/>
    </xf>
    <xf numFmtId="0" fontId="18" fillId="0" borderId="0" xfId="17" applyFont="1" applyFill="1"/>
    <xf numFmtId="0" fontId="18" fillId="0" borderId="0" xfId="17" applyFont="1" applyAlignment="1">
      <alignment wrapText="1"/>
    </xf>
    <xf numFmtId="0" fontId="4" fillId="0" borderId="0" xfId="0" applyFont="1" applyAlignment="1">
      <alignment horizontal="left" wrapText="1"/>
    </xf>
    <xf numFmtId="0" fontId="18" fillId="0" borderId="0" xfId="17" applyFont="1" applyFill="1" applyAlignment="1">
      <alignment horizontal="left" wrapText="1"/>
    </xf>
    <xf numFmtId="167" fontId="6" fillId="0" borderId="0" xfId="6" applyNumberFormat="1" applyFont="1"/>
    <xf numFmtId="167" fontId="6" fillId="0" borderId="0" xfId="6" applyNumberFormat="1" applyFont="1" applyAlignment="1">
      <alignment horizontal="left" wrapText="1"/>
    </xf>
    <xf numFmtId="0" fontId="7" fillId="0" borderId="0" xfId="0" applyFont="1" applyAlignment="1">
      <alignment horizontal="left"/>
    </xf>
    <xf numFmtId="0" fontId="12" fillId="0" borderId="0" xfId="0" applyFont="1"/>
    <xf numFmtId="0" fontId="17" fillId="0" borderId="0" xfId="0" applyFont="1"/>
    <xf numFmtId="168" fontId="8" fillId="0" borderId="0" xfId="0" applyNumberFormat="1" applyFont="1" applyAlignment="1">
      <alignment horizontal="right"/>
    </xf>
    <xf numFmtId="0" fontId="4" fillId="0" borderId="0" xfId="0" applyFont="1" applyAlignment="1">
      <alignment horizontal="left" wrapText="1"/>
    </xf>
    <xf numFmtId="0" fontId="4" fillId="0" borderId="0" xfId="0" applyFont="1" applyAlignment="1">
      <alignment wrapText="1"/>
    </xf>
    <xf numFmtId="43" fontId="0" fillId="0" borderId="0" xfId="0" applyNumberFormat="1"/>
    <xf numFmtId="0" fontId="6" fillId="0" borderId="0" xfId="0" applyFont="1" applyAlignment="1">
      <alignment horizontal="left"/>
    </xf>
    <xf numFmtId="0" fontId="2" fillId="0" borderId="0" xfId="0" applyFont="1" applyAlignment="1">
      <alignment horizontal="left"/>
    </xf>
    <xf numFmtId="0" fontId="21" fillId="0" borderId="0" xfId="0" applyFont="1"/>
    <xf numFmtId="166" fontId="0" fillId="0" borderId="0" xfId="0" applyNumberFormat="1" applyFill="1" applyBorder="1" applyAlignment="1">
      <alignment horizontal="center"/>
    </xf>
    <xf numFmtId="0" fontId="8" fillId="0" borderId="0" xfId="0" applyFont="1" applyFill="1" applyAlignment="1">
      <alignment horizontal="left"/>
    </xf>
    <xf numFmtId="168" fontId="8" fillId="0" borderId="0" xfId="0" applyNumberFormat="1" applyFont="1"/>
    <xf numFmtId="168" fontId="0" fillId="0" borderId="0" xfId="0" applyNumberFormat="1" applyFont="1"/>
    <xf numFmtId="168" fontId="8" fillId="0" borderId="0" xfId="6" applyNumberFormat="1" applyFont="1" applyFill="1"/>
    <xf numFmtId="168" fontId="8" fillId="0" borderId="0" xfId="6" applyNumberFormat="1" applyFont="1"/>
    <xf numFmtId="164" fontId="4" fillId="0" borderId="0" xfId="0" applyNumberFormat="1" applyFont="1" applyAlignment="1">
      <alignment wrapText="1"/>
    </xf>
    <xf numFmtId="0" fontId="24" fillId="0" borderId="0" xfId="10" applyFont="1" applyBorder="1" applyAlignment="1">
      <alignment horizontal="left"/>
    </xf>
    <xf numFmtId="0" fontId="6" fillId="0" borderId="0" xfId="0" applyFont="1" applyFill="1" applyAlignment="1">
      <alignment horizontal="left"/>
    </xf>
    <xf numFmtId="0" fontId="12" fillId="0" borderId="0" xfId="0" applyFont="1" applyAlignment="1">
      <alignment horizontal="left"/>
    </xf>
    <xf numFmtId="164" fontId="25" fillId="0" borderId="0" xfId="6" applyNumberFormat="1" applyFont="1" applyAlignment="1">
      <alignment horizontal="left"/>
    </xf>
    <xf numFmtId="0" fontId="7" fillId="0" borderId="0" xfId="0" applyFont="1" applyFill="1"/>
    <xf numFmtId="167" fontId="17" fillId="0" borderId="0" xfId="6" applyNumberFormat="1" applyFont="1" applyAlignment="1">
      <alignment wrapText="1"/>
    </xf>
    <xf numFmtId="0" fontId="8" fillId="0" borderId="0" xfId="0" applyFont="1" applyAlignment="1">
      <alignment wrapText="1"/>
    </xf>
    <xf numFmtId="0" fontId="0" fillId="0" borderId="0" xfId="0" applyFont="1" applyAlignment="1">
      <alignment wrapText="1"/>
    </xf>
    <xf numFmtId="3" fontId="8" fillId="0" borderId="0" xfId="8" applyNumberFormat="1" applyFont="1" applyFill="1"/>
    <xf numFmtId="0" fontId="8" fillId="0" borderId="0" xfId="8" applyFont="1"/>
    <xf numFmtId="0" fontId="8" fillId="0" borderId="0" xfId="8" applyFont="1" applyFill="1"/>
    <xf numFmtId="2" fontId="8" fillId="0" borderId="0" xfId="8" applyNumberFormat="1" applyFont="1" applyFill="1"/>
    <xf numFmtId="3" fontId="6" fillId="0" borderId="0" xfId="8" applyNumberFormat="1" applyFont="1"/>
    <xf numFmtId="0" fontId="6" fillId="0" borderId="0" xfId="8" applyFont="1"/>
    <xf numFmtId="3" fontId="7" fillId="0" borderId="0" xfId="0" applyNumberFormat="1" applyFont="1"/>
    <xf numFmtId="0" fontId="7" fillId="0" borderId="0" xfId="8" applyFont="1"/>
    <xf numFmtId="3" fontId="8" fillId="0" borderId="0" xfId="8" applyNumberFormat="1" applyFont="1"/>
    <xf numFmtId="0" fontId="12" fillId="0" borderId="0" xfId="14" applyFont="1"/>
    <xf numFmtId="0" fontId="12" fillId="0" borderId="0" xfId="15" applyFont="1"/>
    <xf numFmtId="0" fontId="0" fillId="0" borderId="21" xfId="0" applyBorder="1"/>
    <xf numFmtId="0" fontId="0" fillId="0" borderId="8" xfId="0" applyFill="1" applyBorder="1" applyAlignment="1">
      <alignment wrapText="1"/>
    </xf>
    <xf numFmtId="0" fontId="0" fillId="0" borderId="24" xfId="0" applyBorder="1"/>
    <xf numFmtId="0" fontId="8" fillId="0" borderId="0" xfId="0" applyFont="1" applyAlignment="1"/>
    <xf numFmtId="0" fontId="4" fillId="0" borderId="0" xfId="0" applyFont="1" applyAlignment="1">
      <alignment horizontal="right" vertical="top"/>
    </xf>
    <xf numFmtId="0" fontId="0" fillId="0" borderId="0" xfId="0" applyAlignment="1">
      <alignment wrapText="1"/>
    </xf>
    <xf numFmtId="0" fontId="0" fillId="0" borderId="0" xfId="0" applyAlignment="1">
      <alignment horizontal="justify" wrapText="1"/>
    </xf>
    <xf numFmtId="0" fontId="0" fillId="0" borderId="1" xfId="0" applyBorder="1"/>
    <xf numFmtId="0" fontId="24" fillId="3" borderId="0" xfId="10" applyFont="1" applyFill="1" applyBorder="1" applyAlignment="1">
      <alignment horizontal="left"/>
    </xf>
    <xf numFmtId="0" fontId="1" fillId="3" borderId="0" xfId="0" applyFont="1" applyFill="1"/>
    <xf numFmtId="0" fontId="9" fillId="0" borderId="0" xfId="0" applyFont="1" applyBorder="1" applyAlignment="1"/>
    <xf numFmtId="0" fontId="0" fillId="3" borderId="0" xfId="0" applyFill="1"/>
    <xf numFmtId="0" fontId="8" fillId="0" borderId="5" xfId="0" applyFont="1" applyBorder="1"/>
    <xf numFmtId="164" fontId="0" fillId="0" borderId="6" xfId="6" applyNumberFormat="1" applyFont="1" applyBorder="1"/>
    <xf numFmtId="0" fontId="8" fillId="0" borderId="5" xfId="0" applyFont="1" applyBorder="1" applyAlignment="1">
      <alignment wrapText="1"/>
    </xf>
    <xf numFmtId="0" fontId="8" fillId="0" borderId="8" xfId="0" applyFont="1" applyBorder="1"/>
    <xf numFmtId="164" fontId="0" fillId="0" borderId="24" xfId="6" applyNumberFormat="1" applyFont="1" applyBorder="1"/>
    <xf numFmtId="0" fontId="8" fillId="0" borderId="21" xfId="0" applyFont="1" applyBorder="1"/>
    <xf numFmtId="164" fontId="0" fillId="0" borderId="25" xfId="6" applyNumberFormat="1" applyFont="1" applyBorder="1"/>
    <xf numFmtId="0" fontId="6" fillId="0" borderId="2" xfId="0" applyFont="1" applyBorder="1" applyAlignment="1"/>
    <xf numFmtId="0" fontId="2" fillId="0" borderId="12" xfId="0" applyFont="1" applyBorder="1"/>
    <xf numFmtId="0" fontId="2" fillId="0" borderId="7" xfId="0" applyFont="1" applyBorder="1"/>
    <xf numFmtId="0" fontId="2" fillId="0" borderId="15" xfId="0" applyFont="1" applyBorder="1"/>
    <xf numFmtId="0" fontId="0" fillId="0" borderId="13" xfId="0" applyBorder="1"/>
    <xf numFmtId="164" fontId="2" fillId="0" borderId="24" xfId="6" applyNumberFormat="1" applyFont="1" applyBorder="1"/>
    <xf numFmtId="3" fontId="0" fillId="2" borderId="6" xfId="0" applyNumberFormat="1" applyFill="1" applyBorder="1" applyAlignment="1" applyProtection="1">
      <alignment horizontal="right"/>
      <protection locked="0"/>
    </xf>
    <xf numFmtId="0" fontId="0" fillId="2" borderId="6" xfId="0" applyFill="1" applyBorder="1" applyAlignment="1" applyProtection="1">
      <alignment horizontal="right" wrapText="1"/>
      <protection locked="0"/>
    </xf>
    <xf numFmtId="0" fontId="0" fillId="2" borderId="7" xfId="0" applyFill="1" applyBorder="1" applyAlignment="1" applyProtection="1">
      <alignment wrapText="1"/>
      <protection locked="0"/>
    </xf>
    <xf numFmtId="0" fontId="4" fillId="2" borderId="7" xfId="0" applyFont="1" applyFill="1" applyBorder="1" applyAlignment="1" applyProtection="1">
      <alignment wrapText="1"/>
      <protection locked="0"/>
    </xf>
    <xf numFmtId="3" fontId="0" fillId="2" borderId="6" xfId="0" applyNumberFormat="1" applyFill="1" applyBorder="1" applyProtection="1">
      <protection locked="0"/>
    </xf>
    <xf numFmtId="168" fontId="0" fillId="2" borderId="6" xfId="0" applyNumberFormat="1" applyFill="1" applyBorder="1" applyAlignment="1" applyProtection="1">
      <alignment horizontal="right"/>
      <protection locked="0"/>
    </xf>
    <xf numFmtId="168" fontId="0" fillId="2" borderId="6" xfId="0" applyNumberFormat="1" applyFill="1" applyBorder="1" applyProtection="1">
      <protection locked="0"/>
    </xf>
    <xf numFmtId="0" fontId="0" fillId="2" borderId="15" xfId="0" applyFill="1" applyBorder="1" applyAlignment="1" applyProtection="1">
      <alignment wrapText="1"/>
      <protection locked="0"/>
    </xf>
    <xf numFmtId="0" fontId="0" fillId="2" borderId="4" xfId="0" applyFill="1" applyBorder="1" applyAlignment="1" applyProtection="1">
      <alignment wrapText="1"/>
      <protection locked="0"/>
    </xf>
    <xf numFmtId="0" fontId="0" fillId="2" borderId="12" xfId="0" applyFill="1" applyBorder="1" applyAlignment="1" applyProtection="1">
      <alignment wrapText="1"/>
      <protection locked="0"/>
    </xf>
    <xf numFmtId="4" fontId="0" fillId="2" borderId="6" xfId="0" applyNumberFormat="1" applyFill="1" applyBorder="1" applyProtection="1">
      <protection locked="0"/>
    </xf>
    <xf numFmtId="3" fontId="0" fillId="2" borderId="24" xfId="0" applyNumberFormat="1" applyFill="1" applyBorder="1" applyProtection="1">
      <protection locked="0"/>
    </xf>
    <xf numFmtId="0" fontId="0" fillId="2" borderId="6" xfId="0" applyFill="1" applyBorder="1" applyProtection="1">
      <protection locked="0"/>
    </xf>
    <xf numFmtId="2" fontId="0" fillId="2" borderId="6" xfId="0" applyNumberFormat="1" applyFill="1" applyBorder="1" applyProtection="1">
      <protection locked="0"/>
    </xf>
    <xf numFmtId="0" fontId="2" fillId="0" borderId="4" xfId="0" applyFont="1" applyFill="1" applyBorder="1" applyAlignment="1">
      <alignment horizontal="center" vertical="top"/>
    </xf>
    <xf numFmtId="0" fontId="0" fillId="0" borderId="0" xfId="0" applyBorder="1"/>
    <xf numFmtId="0" fontId="28" fillId="0" borderId="0" xfId="18" applyBorder="1"/>
    <xf numFmtId="3" fontId="8" fillId="0" borderId="24" xfId="3" applyNumberFormat="1" applyFont="1" applyBorder="1" applyAlignment="1">
      <alignment horizontal="center"/>
    </xf>
    <xf numFmtId="0" fontId="8" fillId="0" borderId="0" xfId="0" applyFont="1" applyBorder="1" applyAlignment="1">
      <alignment horizontal="right"/>
    </xf>
    <xf numFmtId="3" fontId="8" fillId="0" borderId="15" xfId="3" applyNumberFormat="1" applyFont="1" applyBorder="1" applyAlignment="1">
      <alignment horizontal="center"/>
    </xf>
    <xf numFmtId="0" fontId="28" fillId="0" borderId="0" xfId="18" applyAlignment="1">
      <alignment wrapText="1"/>
    </xf>
    <xf numFmtId="0" fontId="0" fillId="0" borderId="0" xfId="0" applyProtection="1">
      <protection locked="0"/>
    </xf>
    <xf numFmtId="0" fontId="0" fillId="0" borderId="0" xfId="0" applyAlignment="1" applyProtection="1">
      <alignment horizontal="center" wrapText="1"/>
      <protection locked="0"/>
    </xf>
    <xf numFmtId="170" fontId="0" fillId="0" borderId="0" xfId="0" applyNumberFormat="1" applyAlignment="1" applyProtection="1">
      <alignment horizontal="center" wrapText="1"/>
      <protection locked="0"/>
    </xf>
    <xf numFmtId="0" fontId="0" fillId="0" borderId="0" xfId="0" applyAlignment="1" applyProtection="1">
      <alignment wrapText="1"/>
    </xf>
    <xf numFmtId="0" fontId="30" fillId="0" borderId="0" xfId="0" applyFont="1" applyAlignment="1" applyProtection="1">
      <alignment wrapText="1"/>
    </xf>
    <xf numFmtId="0" fontId="0" fillId="0" borderId="0" xfId="0" applyProtection="1"/>
    <xf numFmtId="0" fontId="30" fillId="0" borderId="0" xfId="0" applyFont="1" applyAlignment="1" applyProtection="1">
      <alignment horizontal="justify" wrapText="1"/>
    </xf>
    <xf numFmtId="0" fontId="0" fillId="0" borderId="0" xfId="0" applyAlignment="1">
      <alignment horizontal="justify"/>
    </xf>
    <xf numFmtId="0" fontId="2" fillId="0" borderId="0" xfId="0" applyFont="1" applyAlignment="1">
      <alignment horizontal="justify" wrapText="1"/>
    </xf>
    <xf numFmtId="0" fontId="29" fillId="0" borderId="0" xfId="0" applyFont="1" applyAlignment="1">
      <alignment horizontal="justify"/>
    </xf>
    <xf numFmtId="0" fontId="0" fillId="0" borderId="8" xfId="0" applyBorder="1" applyAlignment="1">
      <alignment wrapText="1"/>
    </xf>
    <xf numFmtId="0" fontId="0" fillId="2" borderId="26" xfId="0" applyFill="1" applyBorder="1" applyProtection="1">
      <protection locked="0"/>
    </xf>
    <xf numFmtId="4" fontId="0" fillId="2" borderId="18" xfId="0" applyNumberFormat="1" applyFill="1" applyBorder="1" applyProtection="1">
      <protection locked="0"/>
    </xf>
    <xf numFmtId="0" fontId="22" fillId="0" borderId="0" xfId="0" applyFont="1" applyAlignment="1">
      <alignment horizontal="justify"/>
    </xf>
    <xf numFmtId="0" fontId="0" fillId="0" borderId="17" xfId="0" applyBorder="1" applyAlignment="1">
      <alignment wrapText="1"/>
    </xf>
    <xf numFmtId="164" fontId="2" fillId="0" borderId="25" xfId="0" applyNumberFormat="1" applyFont="1" applyBorder="1"/>
    <xf numFmtId="164" fontId="2" fillId="0" borderId="6" xfId="0" applyNumberFormat="1" applyFont="1" applyBorder="1"/>
    <xf numFmtId="164" fontId="6" fillId="0" borderId="25" xfId="0" applyNumberFormat="1" applyFont="1" applyBorder="1"/>
    <xf numFmtId="164" fontId="6" fillId="0" borderId="6" xfId="0" applyNumberFormat="1" applyFont="1" applyBorder="1"/>
    <xf numFmtId="37" fontId="8" fillId="0" borderId="0" xfId="6" applyNumberFormat="1" applyFont="1"/>
    <xf numFmtId="37" fontId="8" fillId="0" borderId="0" xfId="6" applyNumberFormat="1" applyFont="1" applyAlignment="1">
      <alignment horizontal="right"/>
    </xf>
    <xf numFmtId="43" fontId="12" fillId="0" borderId="0" xfId="0" applyNumberFormat="1" applyFont="1" applyAlignment="1">
      <alignment horizontal="left"/>
    </xf>
    <xf numFmtId="43" fontId="8" fillId="0" borderId="0" xfId="0" applyNumberFormat="1" applyFont="1" applyAlignment="1">
      <alignment horizontal="left"/>
    </xf>
    <xf numFmtId="167" fontId="1" fillId="0" borderId="0" xfId="0" applyNumberFormat="1" applyFont="1"/>
    <xf numFmtId="167" fontId="8" fillId="0" borderId="0" xfId="0" applyNumberFormat="1" applyFont="1"/>
    <xf numFmtId="167" fontId="0" fillId="0" borderId="0" xfId="0" applyNumberFormat="1" applyFont="1"/>
    <xf numFmtId="167" fontId="8" fillId="0" borderId="0" xfId="6" applyNumberFormat="1" applyFont="1" applyFill="1"/>
    <xf numFmtId="167" fontId="6" fillId="0" borderId="0" xfId="0" applyNumberFormat="1" applyFont="1"/>
    <xf numFmtId="0" fontId="0" fillId="0" borderId="1" xfId="0" applyBorder="1" applyAlignment="1">
      <alignment horizontal="right"/>
    </xf>
    <xf numFmtId="0" fontId="9" fillId="3" borderId="1" xfId="0" applyFont="1" applyFill="1" applyBorder="1" applyAlignment="1"/>
    <xf numFmtId="0" fontId="0" fillId="3" borderId="1" xfId="0" applyFont="1" applyFill="1" applyBorder="1" applyAlignment="1">
      <alignment horizontal="right"/>
    </xf>
    <xf numFmtId="0" fontId="0" fillId="2" borderId="26" xfId="0" applyFill="1" applyBorder="1" applyAlignment="1" applyProtection="1">
      <alignment wrapText="1"/>
      <protection locked="0"/>
    </xf>
    <xf numFmtId="0" fontId="9" fillId="0" borderId="0" xfId="0" applyFont="1" applyBorder="1" applyAlignment="1">
      <alignment horizontal="center"/>
    </xf>
    <xf numFmtId="168" fontId="0" fillId="2" borderId="24" xfId="0" applyNumberFormat="1" applyFill="1" applyBorder="1" applyProtection="1">
      <protection locked="0"/>
    </xf>
    <xf numFmtId="0" fontId="0" fillId="0" borderId="8" xfId="0" applyBorder="1"/>
    <xf numFmtId="4" fontId="0" fillId="2" borderId="6" xfId="0" applyNumberFormat="1" applyFill="1" applyBorder="1" applyAlignment="1" applyProtection="1">
      <alignment horizontal="right"/>
      <protection locked="0"/>
    </xf>
    <xf numFmtId="0" fontId="9" fillId="0" borderId="0" xfId="0" applyFont="1" applyBorder="1" applyAlignment="1">
      <alignment horizontal="left"/>
    </xf>
    <xf numFmtId="49" fontId="0" fillId="0" borderId="0" xfId="0" applyNumberFormat="1"/>
    <xf numFmtId="0" fontId="0" fillId="3" borderId="0" xfId="0" applyFont="1" applyFill="1"/>
    <xf numFmtId="0" fontId="9" fillId="3" borderId="0" xfId="0" applyFont="1" applyFill="1" applyBorder="1" applyAlignment="1">
      <alignment horizontal="center"/>
    </xf>
    <xf numFmtId="0" fontId="0" fillId="0" borderId="3" xfId="0" applyFont="1" applyBorder="1" applyAlignment="1">
      <alignment horizontal="center" wrapText="1"/>
    </xf>
    <xf numFmtId="0" fontId="0" fillId="0" borderId="4" xfId="0" applyFont="1" applyBorder="1" applyAlignment="1">
      <alignment horizontal="center" wrapText="1"/>
    </xf>
    <xf numFmtId="0" fontId="32" fillId="0" borderId="8" xfId="0" applyFont="1" applyBorder="1" applyAlignment="1">
      <alignment horizontal="center"/>
    </xf>
    <xf numFmtId="0" fontId="0" fillId="0" borderId="24" xfId="0" applyFont="1" applyBorder="1" applyAlignment="1">
      <alignment horizontal="center"/>
    </xf>
    <xf numFmtId="0" fontId="0" fillId="0" borderId="15" xfId="0" applyFont="1" applyBorder="1" applyAlignment="1">
      <alignment horizontal="center"/>
    </xf>
    <xf numFmtId="0" fontId="32" fillId="0" borderId="21" xfId="0" applyFont="1" applyBorder="1" applyAlignment="1">
      <alignment horizontal="center"/>
    </xf>
    <xf numFmtId="0" fontId="0" fillId="0" borderId="25" xfId="0" applyFont="1" applyBorder="1" applyAlignment="1">
      <alignment horizontal="center"/>
    </xf>
    <xf numFmtId="0" fontId="0" fillId="0" borderId="12" xfId="0" applyFont="1" applyBorder="1" applyAlignment="1">
      <alignment horizontal="center"/>
    </xf>
    <xf numFmtId="0" fontId="0" fillId="0" borderId="24" xfId="0" applyFont="1" applyBorder="1" applyAlignment="1">
      <alignment horizontal="center" wrapText="1"/>
    </xf>
    <xf numFmtId="0" fontId="0" fillId="0" borderId="15" xfId="0" applyFont="1" applyBorder="1" applyAlignment="1">
      <alignment horizontal="center" wrapText="1"/>
    </xf>
    <xf numFmtId="0" fontId="0" fillId="2" borderId="7" xfId="0" applyFill="1" applyBorder="1" applyProtection="1">
      <protection locked="0"/>
    </xf>
    <xf numFmtId="49" fontId="0" fillId="2" borderId="6" xfId="0" applyNumberFormat="1" applyFill="1" applyBorder="1" applyAlignment="1" applyProtection="1">
      <alignment horizontal="right"/>
      <protection locked="0"/>
    </xf>
    <xf numFmtId="37" fontId="12" fillId="0" borderId="0" xfId="0" applyNumberFormat="1" applyFont="1"/>
    <xf numFmtId="4" fontId="0" fillId="2" borderId="24" xfId="0" applyNumberFormat="1" applyFill="1" applyBorder="1" applyProtection="1">
      <protection locked="0"/>
    </xf>
    <xf numFmtId="0" fontId="31" fillId="0" borderId="0" xfId="0" applyFont="1" applyAlignment="1" applyProtection="1">
      <alignment horizontal="center" wrapText="1"/>
    </xf>
    <xf numFmtId="0" fontId="0" fillId="0" borderId="0" xfId="0" applyAlignment="1" applyProtection="1">
      <alignment horizontal="right"/>
    </xf>
    <xf numFmtId="0" fontId="9" fillId="0" borderId="0" xfId="0" applyFont="1" applyBorder="1" applyAlignment="1">
      <alignment horizontal="center"/>
    </xf>
    <xf numFmtId="0" fontId="0" fillId="0" borderId="0" xfId="0" applyAlignment="1">
      <alignment horizontal="left" wrapText="1"/>
    </xf>
    <xf numFmtId="0" fontId="2" fillId="0" borderId="0" xfId="0" applyFont="1" applyBorder="1" applyAlignment="1">
      <alignment horizontal="left"/>
    </xf>
    <xf numFmtId="0" fontId="4" fillId="0" borderId="0" xfId="0" applyFont="1" applyBorder="1" applyAlignment="1"/>
    <xf numFmtId="0" fontId="4" fillId="0" borderId="0" xfId="0" applyFont="1" applyBorder="1" applyAlignment="1">
      <alignment horizontal="left" wrapText="1"/>
    </xf>
    <xf numFmtId="0" fontId="6" fillId="3" borderId="0" xfId="0" applyFont="1" applyFill="1" applyAlignment="1">
      <alignment horizontal="left" wrapText="1"/>
    </xf>
    <xf numFmtId="0" fontId="9" fillId="0" borderId="0" xfId="0" applyFont="1" applyAlignment="1">
      <alignment horizontal="center"/>
    </xf>
    <xf numFmtId="0" fontId="27" fillId="0" borderId="0" xfId="0" applyFont="1" applyAlignment="1">
      <alignment horizontal="center"/>
    </xf>
    <xf numFmtId="0" fontId="9" fillId="0" borderId="0" xfId="0" applyFont="1" applyBorder="1" applyAlignment="1">
      <alignment horizontal="center"/>
    </xf>
    <xf numFmtId="0" fontId="0" fillId="0" borderId="0" xfId="0" applyAlignment="1">
      <alignment horizontal="left" wrapText="1"/>
    </xf>
    <xf numFmtId="0" fontId="0" fillId="0" borderId="0" xfId="0" applyFont="1" applyAlignment="1">
      <alignment horizontal="left" wrapText="1"/>
    </xf>
    <xf numFmtId="0" fontId="9" fillId="0" borderId="27" xfId="0" applyFont="1" applyBorder="1" applyAlignment="1">
      <alignment horizontal="center"/>
    </xf>
    <xf numFmtId="0" fontId="9" fillId="0" borderId="17" xfId="0" applyFont="1" applyBorder="1" applyAlignment="1">
      <alignment horizontal="center"/>
    </xf>
    <xf numFmtId="0" fontId="0" fillId="0" borderId="0" xfId="0" applyFont="1" applyBorder="1" applyAlignment="1">
      <alignment horizontal="left" wrapText="1"/>
    </xf>
    <xf numFmtId="0" fontId="9" fillId="0" borderId="0" xfId="0" applyFont="1" applyBorder="1" applyAlignment="1">
      <alignment horizontal="left" wrapText="1"/>
    </xf>
    <xf numFmtId="0" fontId="4" fillId="0" borderId="0" xfId="0" applyFont="1" applyAlignment="1">
      <alignment horizontal="left" wrapText="1"/>
    </xf>
    <xf numFmtId="0" fontId="6" fillId="3" borderId="16" xfId="0" applyFont="1" applyFill="1" applyBorder="1" applyAlignment="1">
      <alignment horizontal="left"/>
    </xf>
    <xf numFmtId="0" fontId="18" fillId="0" borderId="0" xfId="17" applyFont="1" applyAlignment="1">
      <alignment horizontal="left" wrapText="1"/>
    </xf>
    <xf numFmtId="0" fontId="2" fillId="0" borderId="0" xfId="0" applyFont="1" applyAlignment="1">
      <alignment horizontal="left" wrapText="1"/>
    </xf>
    <xf numFmtId="0" fontId="4" fillId="0" borderId="0" xfId="0" applyFont="1" applyBorder="1" applyAlignment="1">
      <alignment horizontal="left" wrapText="1"/>
    </xf>
    <xf numFmtId="0" fontId="9" fillId="0" borderId="1" xfId="0" applyFont="1" applyBorder="1" applyAlignment="1">
      <alignment horizontal="center"/>
    </xf>
    <xf numFmtId="0" fontId="18" fillId="0" borderId="0" xfId="17" applyFont="1" applyFill="1" applyAlignment="1">
      <alignment horizontal="left" wrapText="1"/>
    </xf>
    <xf numFmtId="3" fontId="4" fillId="0" borderId="0" xfId="0" applyNumberFormat="1" applyFont="1" applyFill="1" applyBorder="1" applyAlignment="1">
      <alignment horizontal="left" wrapText="1"/>
    </xf>
    <xf numFmtId="3" fontId="0" fillId="0" borderId="1" xfId="0" applyNumberFormat="1" applyFill="1" applyBorder="1" applyAlignment="1">
      <alignment horizontal="center" wrapText="1"/>
    </xf>
    <xf numFmtId="3" fontId="0" fillId="0" borderId="16" xfId="0" applyNumberFormat="1" applyFill="1" applyBorder="1" applyAlignment="1">
      <alignment horizontal="center"/>
    </xf>
    <xf numFmtId="0" fontId="5" fillId="0" borderId="0" xfId="17" applyAlignment="1">
      <alignment horizontal="left" wrapText="1"/>
    </xf>
    <xf numFmtId="0" fontId="9" fillId="0" borderId="29" xfId="0" applyFont="1" applyBorder="1" applyAlignment="1">
      <alignment horizontal="center"/>
    </xf>
    <xf numFmtId="0" fontId="9" fillId="0" borderId="30" xfId="0" applyFont="1" applyBorder="1" applyAlignment="1">
      <alignment horizontal="center"/>
    </xf>
    <xf numFmtId="0" fontId="9" fillId="0" borderId="31" xfId="0" applyFont="1" applyBorder="1" applyAlignment="1">
      <alignment horizontal="center"/>
    </xf>
    <xf numFmtId="0" fontId="0" fillId="2" borderId="13" xfId="0" applyFill="1" applyBorder="1" applyAlignment="1" applyProtection="1">
      <alignment horizontal="center" wrapText="1"/>
      <protection locked="0"/>
    </xf>
    <xf numFmtId="0" fontId="0" fillId="2" borderId="14" xfId="0" applyFill="1" applyBorder="1" applyAlignment="1" applyProtection="1">
      <alignment horizontal="center" wrapText="1"/>
      <protection locked="0"/>
    </xf>
    <xf numFmtId="0" fontId="0" fillId="0" borderId="28" xfId="0" applyFill="1" applyBorder="1" applyAlignment="1">
      <alignment horizontal="left" wrapText="1"/>
    </xf>
    <xf numFmtId="0" fontId="0" fillId="0" borderId="17" xfId="0" applyFill="1" applyBorder="1" applyAlignment="1">
      <alignment horizontal="left" wrapText="1"/>
    </xf>
    <xf numFmtId="0" fontId="0" fillId="2" borderId="6" xfId="0" applyFill="1" applyBorder="1" applyAlignment="1" applyProtection="1">
      <alignment horizontal="center" wrapText="1"/>
      <protection locked="0"/>
    </xf>
    <xf numFmtId="0" fontId="0" fillId="2" borderId="24" xfId="0" applyFill="1" applyBorder="1" applyAlignment="1" applyProtection="1">
      <alignment horizontal="center" wrapText="1"/>
      <protection locked="0"/>
    </xf>
    <xf numFmtId="0" fontId="0" fillId="2" borderId="25" xfId="0" applyFill="1" applyBorder="1" applyAlignment="1" applyProtection="1">
      <alignment horizontal="center" wrapText="1"/>
      <protection locked="0"/>
    </xf>
    <xf numFmtId="0" fontId="9" fillId="0" borderId="9"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9" fillId="0" borderId="19" xfId="0" applyFont="1" applyBorder="1" applyAlignment="1">
      <alignment horizontal="center"/>
    </xf>
    <xf numFmtId="0" fontId="9" fillId="0" borderId="20" xfId="0" applyFont="1" applyBorder="1" applyAlignment="1">
      <alignment horizontal="center"/>
    </xf>
    <xf numFmtId="0" fontId="0" fillId="2" borderId="22" xfId="0" applyFill="1" applyBorder="1" applyAlignment="1" applyProtection="1">
      <alignment horizontal="center" wrapText="1"/>
      <protection locked="0"/>
    </xf>
    <xf numFmtId="0" fontId="0" fillId="2" borderId="23" xfId="0" applyFill="1" applyBorder="1" applyAlignment="1" applyProtection="1">
      <alignment horizontal="center" wrapText="1"/>
      <protection locked="0"/>
    </xf>
    <xf numFmtId="0" fontId="2" fillId="2" borderId="10" xfId="0" applyFont="1" applyFill="1" applyBorder="1" applyAlignment="1" applyProtection="1">
      <alignment horizontal="left" wrapText="1"/>
      <protection locked="0"/>
    </xf>
    <xf numFmtId="0" fontId="2" fillId="2" borderId="14" xfId="0" applyFont="1" applyFill="1" applyBorder="1" applyAlignment="1" applyProtection="1">
      <alignment horizontal="left" wrapText="1"/>
      <protection locked="0"/>
    </xf>
    <xf numFmtId="0" fontId="2" fillId="2" borderId="10" xfId="0" applyFont="1" applyFill="1" applyBorder="1" applyAlignment="1" applyProtection="1">
      <alignment horizontal="left"/>
      <protection locked="0"/>
    </xf>
    <xf numFmtId="0" fontId="2" fillId="2" borderId="14" xfId="0" applyFont="1" applyFill="1" applyBorder="1" applyAlignment="1" applyProtection="1">
      <alignment horizontal="left"/>
      <protection locked="0"/>
    </xf>
    <xf numFmtId="0" fontId="4" fillId="0" borderId="19" xfId="0" applyFont="1" applyBorder="1" applyAlignment="1">
      <alignment horizontal="center"/>
    </xf>
    <xf numFmtId="0" fontId="4" fillId="0" borderId="1" xfId="0" applyFont="1" applyBorder="1" applyAlignment="1">
      <alignment horizontal="center"/>
    </xf>
    <xf numFmtId="0" fontId="4" fillId="0" borderId="20" xfId="0" applyFont="1" applyBorder="1" applyAlignment="1">
      <alignment horizontal="center"/>
    </xf>
    <xf numFmtId="0" fontId="4" fillId="0" borderId="9" xfId="0" applyFont="1" applyFill="1" applyBorder="1" applyAlignment="1">
      <alignment horizontal="left" wrapText="1"/>
    </xf>
    <xf numFmtId="0" fontId="4" fillId="0" borderId="10" xfId="0" applyFont="1" applyFill="1" applyBorder="1" applyAlignment="1">
      <alignment horizontal="left" wrapText="1"/>
    </xf>
    <xf numFmtId="0" fontId="4" fillId="0" borderId="11" xfId="0" applyFont="1" applyFill="1" applyBorder="1" applyAlignment="1">
      <alignment horizontal="left"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11" xfId="0" applyFont="1" applyBorder="1" applyAlignment="1">
      <alignment horizontal="center" wrapText="1"/>
    </xf>
    <xf numFmtId="0" fontId="2" fillId="0" borderId="27" xfId="0" applyFont="1" applyBorder="1" applyAlignment="1">
      <alignment horizontal="right" vertical="top"/>
    </xf>
    <xf numFmtId="0" fontId="2" fillId="0" borderId="17" xfId="0" applyFont="1" applyBorder="1" applyAlignment="1">
      <alignment horizontal="right" vertical="top"/>
    </xf>
    <xf numFmtId="0" fontId="4" fillId="0" borderId="0" xfId="0" applyFont="1" applyFill="1" applyAlignment="1">
      <alignment horizontal="left" wrapText="1"/>
    </xf>
    <xf numFmtId="0" fontId="8" fillId="0" borderId="0" xfId="0" applyFont="1" applyFill="1" applyAlignment="1">
      <alignment horizontal="left"/>
    </xf>
    <xf numFmtId="0" fontId="6" fillId="0" borderId="0" xfId="0" applyFont="1" applyAlignment="1">
      <alignment horizontal="left" wrapText="1"/>
    </xf>
    <xf numFmtId="0" fontId="17" fillId="0" borderId="0" xfId="0" applyFont="1" applyAlignment="1">
      <alignment horizontal="left" wrapText="1"/>
    </xf>
    <xf numFmtId="0" fontId="8" fillId="0" borderId="0" xfId="0" applyFont="1" applyAlignment="1">
      <alignment horizontal="left" wrapText="1"/>
    </xf>
    <xf numFmtId="0" fontId="8" fillId="0" borderId="0" xfId="0" applyFont="1" applyFill="1" applyAlignment="1">
      <alignment horizontal="left" vertical="top" wrapText="1"/>
    </xf>
    <xf numFmtId="164" fontId="4" fillId="0" borderId="0" xfId="0" applyNumberFormat="1" applyFont="1" applyAlignment="1">
      <alignment horizontal="left" wrapText="1"/>
    </xf>
    <xf numFmtId="0" fontId="8" fillId="0" borderId="0" xfId="0" applyFont="1" applyFill="1" applyAlignment="1">
      <alignment horizontal="left" wrapText="1"/>
    </xf>
    <xf numFmtId="0" fontId="17" fillId="0" borderId="0" xfId="10" applyFont="1" applyAlignment="1">
      <alignment horizontal="left" wrapText="1"/>
    </xf>
    <xf numFmtId="0" fontId="0" fillId="0" borderId="0" xfId="0" applyFont="1" applyAlignment="1">
      <alignment horizontal="left"/>
    </xf>
    <xf numFmtId="167" fontId="17" fillId="0" borderId="0" xfId="6" applyNumberFormat="1" applyFont="1" applyAlignment="1">
      <alignment horizontal="left" wrapText="1"/>
    </xf>
    <xf numFmtId="49" fontId="17" fillId="0" borderId="0" xfId="6" applyNumberFormat="1" applyFont="1" applyFill="1" applyAlignment="1">
      <alignment horizontal="left" wrapText="1"/>
    </xf>
  </cellXfs>
  <cellStyles count="19">
    <cellStyle name="Comma 10" xfId="6" xr:uid="{00000000-0005-0000-0000-000000000000}"/>
    <cellStyle name="Hyperlink" xfId="18" builtinId="8"/>
    <cellStyle name="Normal" xfId="0" builtinId="0"/>
    <cellStyle name="Normal 10 10" xfId="8" xr:uid="{00000000-0005-0000-0000-000003000000}"/>
    <cellStyle name="Normal 11" xfId="12" xr:uid="{00000000-0005-0000-0000-000004000000}"/>
    <cellStyle name="Normal 12" xfId="7" xr:uid="{00000000-0005-0000-0000-000005000000}"/>
    <cellStyle name="Normal 15" xfId="17" xr:uid="{00000000-0005-0000-0000-000006000000}"/>
    <cellStyle name="Normal 16" xfId="15" xr:uid="{00000000-0005-0000-0000-000007000000}"/>
    <cellStyle name="Normal 17" xfId="14" xr:uid="{00000000-0005-0000-0000-000008000000}"/>
    <cellStyle name="Normal 2" xfId="16" xr:uid="{00000000-0005-0000-0000-000009000000}"/>
    <cellStyle name="Normal 20" xfId="13" xr:uid="{00000000-0005-0000-0000-00000A000000}"/>
    <cellStyle name="Normal 3" xfId="2" xr:uid="{00000000-0005-0000-0000-00000B000000}"/>
    <cellStyle name="Normal 4" xfId="4" xr:uid="{00000000-0005-0000-0000-00000C000000}"/>
    <cellStyle name="Normal 5" xfId="5" xr:uid="{00000000-0005-0000-0000-00000D000000}"/>
    <cellStyle name="Normal 6" xfId="9" xr:uid="{00000000-0005-0000-0000-00000E000000}"/>
    <cellStyle name="Normal 7" xfId="3" xr:uid="{00000000-0005-0000-0000-00000F000000}"/>
    <cellStyle name="Normal 8" xfId="10" xr:uid="{00000000-0005-0000-0000-000010000000}"/>
    <cellStyle name="Normal 9" xfId="11" xr:uid="{00000000-0005-0000-0000-000011000000}"/>
    <cellStyle name="Percent" xfId="1" builtinId="5"/>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2200275</xdr:colOff>
      <xdr:row>22</xdr:row>
      <xdr:rowOff>171450</xdr:rowOff>
    </xdr:from>
    <xdr:to>
      <xdr:col>0</xdr:col>
      <xdr:colOff>4049684</xdr:colOff>
      <xdr:row>31</xdr:row>
      <xdr:rowOff>161925</xdr:rowOff>
    </xdr:to>
    <xdr:pic>
      <xdr:nvPicPr>
        <xdr:cNvPr id="2" name="Picture 1">
          <a:extLst>
            <a:ext uri="{FF2B5EF4-FFF2-40B4-BE49-F238E27FC236}">
              <a16:creationId xmlns:a16="http://schemas.microsoft.com/office/drawing/2014/main" id="{FC05255F-88BB-4706-B5D6-BCF06DEED1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00275" y="6715125"/>
          <a:ext cx="1849409" cy="1704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88899</xdr:colOff>
      <xdr:row>3</xdr:row>
      <xdr:rowOff>107949</xdr:rowOff>
    </xdr:from>
    <xdr:to>
      <xdr:col>5</xdr:col>
      <xdr:colOff>2120900</xdr:colOff>
      <xdr:row>22</xdr:row>
      <xdr:rowOff>61326</xdr:rowOff>
    </xdr:to>
    <xdr:pic>
      <xdr:nvPicPr>
        <xdr:cNvPr id="5" name="Picture 4">
          <a:extLst>
            <a:ext uri="{FF2B5EF4-FFF2-40B4-BE49-F238E27FC236}">
              <a16:creationId xmlns:a16="http://schemas.microsoft.com/office/drawing/2014/main" id="{6F615C8C-EE10-4464-A853-A79441D95FBA}"/>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8899" y="869949"/>
          <a:ext cx="7677151" cy="3680827"/>
        </a:xfrm>
        <a:prstGeom prst="rect">
          <a:avLst/>
        </a:prstGeom>
      </xdr:spPr>
    </xdr:pic>
    <xdr:clientData/>
  </xdr:twoCellAnchor>
  <xdr:twoCellAnchor editAs="oneCell">
    <xdr:from>
      <xdr:col>0</xdr:col>
      <xdr:colOff>82550</xdr:colOff>
      <xdr:row>31</xdr:row>
      <xdr:rowOff>95249</xdr:rowOff>
    </xdr:from>
    <xdr:to>
      <xdr:col>6</xdr:col>
      <xdr:colOff>0</xdr:colOff>
      <xdr:row>50</xdr:row>
      <xdr:rowOff>88119</xdr:rowOff>
    </xdr:to>
    <xdr:pic>
      <xdr:nvPicPr>
        <xdr:cNvPr id="6" name="Picture 5">
          <a:extLst>
            <a:ext uri="{FF2B5EF4-FFF2-40B4-BE49-F238E27FC236}">
              <a16:creationId xmlns:a16="http://schemas.microsoft.com/office/drawing/2014/main" id="{14283129-EA4B-4A22-BEEB-940EA6803F11}"/>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82550" y="7162799"/>
          <a:ext cx="7829550" cy="37330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140</xdr:row>
      <xdr:rowOff>114299</xdr:rowOff>
    </xdr:from>
    <xdr:to>
      <xdr:col>5</xdr:col>
      <xdr:colOff>1625600</xdr:colOff>
      <xdr:row>155</xdr:row>
      <xdr:rowOff>225108</xdr:rowOff>
    </xdr:to>
    <xdr:pic>
      <xdr:nvPicPr>
        <xdr:cNvPr id="5" name="Picture 4">
          <a:extLst>
            <a:ext uri="{FF2B5EF4-FFF2-40B4-BE49-F238E27FC236}">
              <a16:creationId xmlns:a16="http://schemas.microsoft.com/office/drawing/2014/main" id="{9C6730F6-93BC-46EF-A0D0-77E0CB01A2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28860749"/>
          <a:ext cx="7004050" cy="80165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ients/US%20Poultry%20&amp;%20Egg/Greenhouse%20Gas%20Reporting/USPOULTRY%20CO2%20Footprint%20Estimation%20Toolkit%20Rev%200402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structions"/>
      <sheetName val="Wastewater Input Form"/>
      <sheetName val="WW Biogas Captured Form"/>
      <sheetName val="Stationary Sources"/>
      <sheetName val="FINAL ANNUAL REPORT"/>
      <sheetName val="Conversions-Constants"/>
      <sheetName val="Mobile Sources - Carbon Dioxide"/>
      <sheetName val="Mobile Sources - N2O &amp; CH4"/>
      <sheetName val="Sheet1"/>
    </sheetNames>
    <sheetDataSet>
      <sheetData sheetId="0" refreshError="1"/>
      <sheetData sheetId="1" refreshError="1"/>
      <sheetData sheetId="2" refreshError="1"/>
      <sheetData sheetId="3" refreshError="1"/>
      <sheetData sheetId="4" refreshError="1"/>
      <sheetData sheetId="5" refreshError="1"/>
      <sheetData sheetId="6">
        <row r="25">
          <cell r="B25">
            <v>21</v>
          </cell>
        </row>
        <row r="26">
          <cell r="B26">
            <v>310</v>
          </cell>
        </row>
      </sheetData>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epa.gov/toxics-release-inventory-tri-progra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2"/>
  <sheetViews>
    <sheetView zoomScaleNormal="100" zoomScalePageLayoutView="150" workbookViewId="0">
      <selection activeCell="A9" sqref="A9"/>
    </sheetView>
  </sheetViews>
  <sheetFormatPr defaultColWidth="9.1796875" defaultRowHeight="14.5" x14ac:dyDescent="0.35"/>
  <cols>
    <col min="1" max="1" width="107.81640625" style="161" customWidth="1"/>
    <col min="2" max="16384" width="9.1796875" style="161"/>
  </cols>
  <sheetData>
    <row r="1" spans="1:1" x14ac:dyDescent="0.35">
      <c r="A1" s="166"/>
    </row>
    <row r="2" spans="1:1" x14ac:dyDescent="0.35">
      <c r="A2" s="166"/>
    </row>
    <row r="3" spans="1:1" x14ac:dyDescent="0.35">
      <c r="A3" s="166"/>
    </row>
    <row r="4" spans="1:1" ht="32.5" customHeight="1" x14ac:dyDescent="0.6">
      <c r="A4" s="215" t="s">
        <v>413</v>
      </c>
    </row>
    <row r="5" spans="1:1" x14ac:dyDescent="0.35">
      <c r="A5" s="164"/>
    </row>
    <row r="6" spans="1:1" x14ac:dyDescent="0.35">
      <c r="A6" s="164"/>
    </row>
    <row r="7" spans="1:1" x14ac:dyDescent="0.35">
      <c r="A7" s="162" t="s">
        <v>419</v>
      </c>
    </row>
    <row r="8" spans="1:1" x14ac:dyDescent="0.35">
      <c r="A8" s="162" t="s">
        <v>406</v>
      </c>
    </row>
    <row r="9" spans="1:1" x14ac:dyDescent="0.35">
      <c r="A9" s="162" t="s">
        <v>420</v>
      </c>
    </row>
    <row r="10" spans="1:1" x14ac:dyDescent="0.35">
      <c r="A10" s="163">
        <v>42887</v>
      </c>
    </row>
    <row r="11" spans="1:1" ht="25.5" customHeight="1" x14ac:dyDescent="0.35">
      <c r="A11" s="164"/>
    </row>
    <row r="12" spans="1:1" x14ac:dyDescent="0.35">
      <c r="A12" s="164"/>
    </row>
    <row r="13" spans="1:1" x14ac:dyDescent="0.35">
      <c r="A13" s="164"/>
    </row>
    <row r="14" spans="1:1" ht="45" customHeight="1" x14ac:dyDescent="0.35">
      <c r="A14" s="164"/>
    </row>
    <row r="15" spans="1:1" x14ac:dyDescent="0.35">
      <c r="A15" s="164"/>
    </row>
    <row r="16" spans="1:1" ht="40.5" customHeight="1" x14ac:dyDescent="0.35">
      <c r="A16" s="164"/>
    </row>
    <row r="17" spans="1:1" ht="40.5" customHeight="1" x14ac:dyDescent="0.35">
      <c r="A17" s="164"/>
    </row>
    <row r="18" spans="1:1" x14ac:dyDescent="0.35">
      <c r="A18" s="164"/>
    </row>
    <row r="19" spans="1:1" ht="24.75" customHeight="1" x14ac:dyDescent="0.35">
      <c r="A19" s="164"/>
    </row>
    <row r="20" spans="1:1" x14ac:dyDescent="0.35">
      <c r="A20" s="164"/>
    </row>
    <row r="21" spans="1:1" x14ac:dyDescent="0.35">
      <c r="A21" s="165"/>
    </row>
    <row r="22" spans="1:1" ht="82" customHeight="1" x14ac:dyDescent="0.35">
      <c r="A22" s="167" t="s">
        <v>484</v>
      </c>
    </row>
    <row r="23" spans="1:1" x14ac:dyDescent="0.35">
      <c r="A23" s="164"/>
    </row>
    <row r="24" spans="1:1" x14ac:dyDescent="0.35">
      <c r="A24" s="164"/>
    </row>
    <row r="25" spans="1:1" x14ac:dyDescent="0.35">
      <c r="A25" s="164"/>
    </row>
    <row r="26" spans="1:1" x14ac:dyDescent="0.35">
      <c r="A26" s="164"/>
    </row>
    <row r="27" spans="1:1" x14ac:dyDescent="0.35">
      <c r="A27" s="166"/>
    </row>
    <row r="28" spans="1:1" x14ac:dyDescent="0.35">
      <c r="A28" s="166"/>
    </row>
    <row r="29" spans="1:1" x14ac:dyDescent="0.35">
      <c r="A29" s="166"/>
    </row>
    <row r="30" spans="1:1" x14ac:dyDescent="0.35">
      <c r="A30" s="166"/>
    </row>
    <row r="32" spans="1:1" x14ac:dyDescent="0.35">
      <c r="A32" s="216" t="s">
        <v>499</v>
      </c>
    </row>
  </sheetData>
  <sheetProtection algorithmName="SHA-512" hashValue="u9HDSHe4QBnfhGSwSkflbixiGGH/+18O5QKWoRJrWQMLMcYgjfsugVa2TQNI2omx0E7Ta6vOf7KIkVq4l4ZO5w==" saltValue="JJwSIs0cyjSfzABnNWMehA==" spinCount="100000" sheet="1" formatCells="0" formatColumns="0" formatRows="0" insertColumns="0" insertRows="0" deleteColumns="0" deleteRows="0" selectLockedCells="1"/>
  <pageMargins left="0.7" right="0.7" top="1.2083333333333299"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8"/>
  <sheetViews>
    <sheetView zoomScaleNormal="100" zoomScalePageLayoutView="150" workbookViewId="0"/>
  </sheetViews>
  <sheetFormatPr defaultRowHeight="14.5" x14ac:dyDescent="0.35"/>
  <cols>
    <col min="1" max="1" width="5.1796875" customWidth="1"/>
    <col min="2" max="2" width="15.453125" customWidth="1"/>
    <col min="3" max="4" width="24.54296875" customWidth="1"/>
    <col min="6" max="6" width="33.54296875" customWidth="1"/>
  </cols>
  <sheetData>
    <row r="1" spans="1:13" ht="15.5" x14ac:dyDescent="0.35">
      <c r="A1" s="123" t="s">
        <v>34</v>
      </c>
      <c r="B1" s="124"/>
      <c r="C1" s="124"/>
      <c r="D1" s="124"/>
      <c r="E1" s="124"/>
      <c r="F1" s="124"/>
      <c r="G1" s="13"/>
      <c r="H1" s="13"/>
      <c r="I1" s="13"/>
      <c r="J1" s="13"/>
      <c r="K1" s="13"/>
      <c r="L1" s="13"/>
      <c r="M1" s="13"/>
    </row>
    <row r="2" spans="1:13" ht="90.75" customHeight="1" x14ac:dyDescent="0.35">
      <c r="A2" s="96"/>
      <c r="B2" s="295" t="s">
        <v>326</v>
      </c>
      <c r="C2" s="295"/>
      <c r="D2" s="295"/>
      <c r="E2" s="295"/>
      <c r="F2" s="295"/>
      <c r="G2" s="13"/>
      <c r="H2" s="13"/>
      <c r="I2" s="13"/>
      <c r="J2" s="13"/>
      <c r="K2" s="13"/>
      <c r="L2" s="13"/>
      <c r="M2" s="13"/>
    </row>
    <row r="3" spans="1:13" ht="9" customHeight="1" x14ac:dyDescent="0.35">
      <c r="A3" s="19"/>
      <c r="B3" s="13"/>
      <c r="C3" s="13"/>
      <c r="D3" s="13"/>
      <c r="E3" s="13"/>
      <c r="F3" s="13"/>
      <c r="G3" s="13"/>
      <c r="H3" s="13"/>
      <c r="I3" s="13"/>
      <c r="J3" s="13"/>
      <c r="K3" s="13"/>
      <c r="L3" s="13"/>
      <c r="M3" s="13"/>
    </row>
    <row r="4" spans="1:13" x14ac:dyDescent="0.35">
      <c r="A4" s="20" t="s">
        <v>310</v>
      </c>
      <c r="B4" s="21"/>
      <c r="C4" s="13"/>
      <c r="D4" s="13"/>
      <c r="E4" s="14"/>
      <c r="F4" s="13"/>
      <c r="G4" s="13"/>
      <c r="H4" s="13"/>
      <c r="I4" s="13"/>
      <c r="J4" s="13"/>
      <c r="K4" s="13"/>
      <c r="L4" s="13"/>
      <c r="M4" s="13"/>
    </row>
    <row r="5" spans="1:13" x14ac:dyDescent="0.35">
      <c r="A5" s="20"/>
      <c r="B5" s="98" t="str">
        <f>IF('Input '!B92:C92="","Methanol Product A - Not Applicable",'Input '!B92:C92)</f>
        <v>Methanol Product A - Not Applicable</v>
      </c>
      <c r="C5" s="13"/>
      <c r="D5" s="13"/>
      <c r="E5" s="14"/>
      <c r="F5" s="13"/>
      <c r="G5" s="13"/>
      <c r="H5" s="13"/>
      <c r="I5" s="13"/>
      <c r="J5" s="13"/>
      <c r="K5" s="13"/>
      <c r="L5" s="13"/>
      <c r="M5" s="13"/>
    </row>
    <row r="6" spans="1:13" x14ac:dyDescent="0.35">
      <c r="A6" s="13"/>
      <c r="B6" s="104">
        <f>'Input '!B93</f>
        <v>0</v>
      </c>
      <c r="C6" s="105" t="s">
        <v>308</v>
      </c>
      <c r="D6" s="13"/>
      <c r="E6" s="13"/>
      <c r="G6" s="13"/>
      <c r="H6" s="13"/>
      <c r="I6" s="13"/>
      <c r="J6" s="13"/>
      <c r="K6" s="13"/>
      <c r="L6" s="13"/>
      <c r="M6" s="13"/>
    </row>
    <row r="7" spans="1:13" x14ac:dyDescent="0.35">
      <c r="A7" s="13"/>
      <c r="B7" s="106">
        <f>'Input '!B94</f>
        <v>0</v>
      </c>
      <c r="C7" s="105" t="s">
        <v>327</v>
      </c>
      <c r="D7" s="13"/>
      <c r="E7" s="13"/>
      <c r="G7" s="13"/>
      <c r="H7" s="13"/>
      <c r="I7" s="13"/>
      <c r="J7" s="13"/>
      <c r="K7" s="13"/>
      <c r="L7" s="13"/>
      <c r="M7" s="13"/>
    </row>
    <row r="8" spans="1:13" x14ac:dyDescent="0.35">
      <c r="A8" s="13"/>
      <c r="B8" s="107">
        <f>'Input '!B95*8.345</f>
        <v>0</v>
      </c>
      <c r="C8" s="105" t="s">
        <v>303</v>
      </c>
      <c r="D8" s="13"/>
      <c r="E8" s="13" t="s">
        <v>306</v>
      </c>
      <c r="F8" s="13"/>
      <c r="G8" s="13"/>
      <c r="H8" s="13"/>
      <c r="I8" s="13"/>
      <c r="J8" s="13"/>
      <c r="K8" s="13"/>
      <c r="L8" s="13"/>
      <c r="M8" s="13"/>
    </row>
    <row r="9" spans="1:13" x14ac:dyDescent="0.35">
      <c r="A9" s="13"/>
      <c r="B9" s="108">
        <f>B6*(B7/100)*B8</f>
        <v>0</v>
      </c>
      <c r="C9" s="109" t="s">
        <v>307</v>
      </c>
      <c r="D9" s="13"/>
      <c r="E9" s="13"/>
      <c r="F9" s="101"/>
      <c r="G9" s="13"/>
      <c r="H9" s="13"/>
      <c r="I9" s="13"/>
      <c r="J9" s="13"/>
      <c r="K9" s="13"/>
      <c r="L9" s="13"/>
      <c r="M9" s="13"/>
    </row>
    <row r="10" spans="1:13" ht="29.15" customHeight="1" x14ac:dyDescent="0.35">
      <c r="A10" s="13"/>
      <c r="B10" s="112">
        <f>('Input '!B96/100)*B9</f>
        <v>0</v>
      </c>
      <c r="C10" s="105" t="s">
        <v>318</v>
      </c>
      <c r="D10" s="13"/>
      <c r="E10" s="232" t="s">
        <v>443</v>
      </c>
      <c r="F10" s="232"/>
      <c r="G10" s="13"/>
      <c r="H10" s="13"/>
      <c r="I10" s="13"/>
      <c r="J10" s="13"/>
      <c r="K10" s="13"/>
      <c r="L10" s="13"/>
      <c r="M10" s="13"/>
    </row>
    <row r="11" spans="1:13" x14ac:dyDescent="0.35">
      <c r="A11" s="13"/>
      <c r="B11" s="112">
        <f>'Input '!B97*(B7/100)*B8</f>
        <v>0</v>
      </c>
      <c r="C11" s="118" t="s">
        <v>325</v>
      </c>
      <c r="D11" s="13"/>
      <c r="E11" s="75"/>
      <c r="F11" s="75"/>
      <c r="G11" s="13"/>
      <c r="H11" s="13"/>
      <c r="I11" s="13"/>
      <c r="J11" s="13"/>
      <c r="K11" s="13"/>
      <c r="L11" s="13"/>
      <c r="M11" s="13"/>
    </row>
    <row r="12" spans="1:13" x14ac:dyDescent="0.35">
      <c r="A12" s="13"/>
      <c r="B12" s="24"/>
      <c r="C12" s="102"/>
      <c r="D12" s="102"/>
      <c r="E12" s="103"/>
      <c r="F12" s="103"/>
      <c r="G12" s="13"/>
      <c r="H12" s="13"/>
      <c r="I12" s="13"/>
      <c r="J12" s="13"/>
      <c r="K12" s="13"/>
      <c r="L12" s="13"/>
      <c r="M12" s="13"/>
    </row>
    <row r="13" spans="1:13" x14ac:dyDescent="0.35">
      <c r="A13" s="13"/>
      <c r="B13" s="98" t="str">
        <f>IF('Input '!B98:C98="","Methanol Product B - Not Applicable",'Input '!B98:C98)</f>
        <v>Methanol Product B - Not Applicable</v>
      </c>
      <c r="C13" s="13"/>
      <c r="D13" s="13"/>
      <c r="E13" s="14"/>
      <c r="F13" s="13"/>
      <c r="G13" s="13"/>
      <c r="H13" s="13"/>
      <c r="I13" s="13"/>
      <c r="J13" s="13"/>
      <c r="K13" s="13"/>
      <c r="L13" s="13"/>
      <c r="M13" s="13"/>
    </row>
    <row r="14" spans="1:13" x14ac:dyDescent="0.35">
      <c r="A14" s="13"/>
      <c r="B14" s="104">
        <f>'Input '!B99</f>
        <v>0</v>
      </c>
      <c r="C14" s="105" t="s">
        <v>308</v>
      </c>
      <c r="D14" s="13"/>
      <c r="E14" s="13"/>
      <c r="G14" s="13"/>
      <c r="H14" s="13"/>
      <c r="I14" s="13"/>
      <c r="J14" s="13"/>
      <c r="K14" s="13"/>
      <c r="L14" s="13"/>
      <c r="M14" s="13"/>
    </row>
    <row r="15" spans="1:13" x14ac:dyDescent="0.35">
      <c r="A15" s="13"/>
      <c r="B15" s="106">
        <f>'Input '!B100</f>
        <v>0</v>
      </c>
      <c r="C15" s="105" t="s">
        <v>327</v>
      </c>
      <c r="D15" s="13"/>
      <c r="E15" s="13"/>
      <c r="G15" s="13"/>
      <c r="H15" s="13"/>
      <c r="I15" s="13"/>
      <c r="J15" s="13"/>
      <c r="K15" s="13"/>
      <c r="L15" s="13"/>
      <c r="M15" s="13"/>
    </row>
    <row r="16" spans="1:13" x14ac:dyDescent="0.35">
      <c r="A16" s="13"/>
      <c r="B16" s="107">
        <f>'Input '!B101*8.345</f>
        <v>0</v>
      </c>
      <c r="C16" s="105" t="s">
        <v>303</v>
      </c>
      <c r="D16" s="13"/>
      <c r="E16" s="13" t="s">
        <v>306</v>
      </c>
      <c r="F16" s="13"/>
      <c r="G16" s="13"/>
      <c r="H16" s="13"/>
      <c r="I16" s="13"/>
      <c r="J16" s="13"/>
      <c r="K16" s="13"/>
      <c r="L16" s="13"/>
      <c r="M16" s="13"/>
    </row>
    <row r="17" spans="1:13" x14ac:dyDescent="0.35">
      <c r="A17" s="13"/>
      <c r="B17" s="108">
        <f>B14*(B15/100)*B16</f>
        <v>0</v>
      </c>
      <c r="C17" s="109" t="s">
        <v>307</v>
      </c>
      <c r="D17" s="13"/>
      <c r="E17" s="13"/>
      <c r="F17" s="101"/>
      <c r="G17" s="13"/>
      <c r="H17" s="13"/>
      <c r="I17" s="13"/>
      <c r="J17" s="13"/>
      <c r="K17" s="13"/>
      <c r="L17" s="13"/>
      <c r="M17" s="13"/>
    </row>
    <row r="18" spans="1:13" ht="29.15" customHeight="1" x14ac:dyDescent="0.35">
      <c r="A18" s="13"/>
      <c r="B18" s="112">
        <f>('Input '!B102/100)*B17</f>
        <v>0</v>
      </c>
      <c r="C18" s="105" t="s">
        <v>318</v>
      </c>
      <c r="D18" s="13"/>
      <c r="E18" s="232" t="s">
        <v>443</v>
      </c>
      <c r="F18" s="232"/>
      <c r="G18" s="13"/>
      <c r="H18" s="13"/>
      <c r="I18" s="13"/>
      <c r="J18" s="13"/>
      <c r="K18" s="13"/>
      <c r="L18" s="13"/>
      <c r="M18" s="13"/>
    </row>
    <row r="19" spans="1:13" x14ac:dyDescent="0.35">
      <c r="A19" s="13"/>
      <c r="B19" s="112">
        <f>'Input '!B103*(B15/100)*B16</f>
        <v>0</v>
      </c>
      <c r="C19" s="118" t="s">
        <v>325</v>
      </c>
      <c r="D19" s="13"/>
      <c r="E19" s="75"/>
      <c r="F19" s="75"/>
      <c r="G19" s="13"/>
      <c r="H19" s="13"/>
      <c r="I19" s="13"/>
      <c r="J19" s="13"/>
      <c r="K19" s="13"/>
      <c r="L19" s="13"/>
      <c r="M19" s="13"/>
    </row>
    <row r="20" spans="1:13" x14ac:dyDescent="0.35">
      <c r="A20" s="13"/>
      <c r="B20" s="28"/>
      <c r="C20" s="22"/>
      <c r="E20" s="2"/>
      <c r="F20" s="13"/>
      <c r="G20" s="13"/>
      <c r="H20" s="13"/>
      <c r="I20" s="13"/>
      <c r="J20" s="13"/>
      <c r="K20" s="13"/>
      <c r="L20" s="13"/>
      <c r="M20" s="13"/>
    </row>
    <row r="21" spans="1:13" x14ac:dyDescent="0.35">
      <c r="A21" s="13"/>
      <c r="B21" s="110">
        <f>B9+B17</f>
        <v>0</v>
      </c>
      <c r="C21" s="111" t="s">
        <v>309</v>
      </c>
      <c r="E21" s="13"/>
      <c r="F21" s="13"/>
      <c r="G21" s="13"/>
      <c r="H21" s="13"/>
      <c r="I21" s="13"/>
      <c r="J21" s="13"/>
      <c r="K21" s="13"/>
      <c r="L21" s="13"/>
      <c r="M21" s="13"/>
    </row>
    <row r="22" spans="1:13" x14ac:dyDescent="0.35">
      <c r="A22" s="13"/>
      <c r="B22" s="28"/>
      <c r="C22" s="22"/>
      <c r="E22" s="2"/>
      <c r="F22" s="13"/>
      <c r="G22" s="13"/>
      <c r="H22" s="13"/>
      <c r="I22" s="13"/>
      <c r="J22" s="13"/>
      <c r="K22" s="13"/>
      <c r="L22" s="13"/>
      <c r="M22" s="13"/>
    </row>
    <row r="23" spans="1:13" x14ac:dyDescent="0.35">
      <c r="A23" s="13"/>
      <c r="B23" s="24"/>
      <c r="C23" s="25"/>
      <c r="E23" s="2"/>
      <c r="F23" s="13"/>
      <c r="G23" s="13"/>
      <c r="H23" s="13"/>
      <c r="I23" s="13"/>
      <c r="J23" s="15"/>
      <c r="K23" s="13"/>
      <c r="L23" s="13"/>
      <c r="M23" s="13"/>
    </row>
    <row r="24" spans="1:13" x14ac:dyDescent="0.35">
      <c r="A24" s="13"/>
      <c r="B24" s="80"/>
      <c r="C24" s="25"/>
      <c r="E24" s="2"/>
      <c r="F24" s="13"/>
      <c r="G24" s="13"/>
      <c r="H24" s="13"/>
      <c r="I24" s="13"/>
      <c r="J24" s="15"/>
      <c r="K24" s="13"/>
      <c r="L24" s="13"/>
      <c r="M24" s="13"/>
    </row>
    <row r="25" spans="1:13" x14ac:dyDescent="0.35">
      <c r="A25" s="13"/>
      <c r="B25" s="1"/>
      <c r="C25" s="13"/>
      <c r="D25" s="13"/>
      <c r="E25" s="13"/>
      <c r="F25" s="13"/>
      <c r="G25" s="13"/>
      <c r="H25" s="13"/>
      <c r="I25" s="13"/>
      <c r="J25" s="13"/>
      <c r="K25" s="13"/>
      <c r="L25" s="13"/>
      <c r="M25" s="13"/>
    </row>
    <row r="26" spans="1:13" x14ac:dyDescent="0.35">
      <c r="A26" s="13"/>
      <c r="B26" s="98"/>
      <c r="C26" s="13"/>
      <c r="D26" s="13"/>
      <c r="E26" s="13"/>
      <c r="F26" s="13"/>
      <c r="G26" s="13"/>
      <c r="H26" s="13"/>
      <c r="I26" s="13"/>
      <c r="J26" s="13"/>
      <c r="K26" s="13"/>
      <c r="L26" s="13"/>
      <c r="M26" s="13"/>
    </row>
    <row r="27" spans="1:13" x14ac:dyDescent="0.35">
      <c r="A27" s="13"/>
      <c r="B27" s="22"/>
      <c r="C27" s="13"/>
      <c r="D27" s="13"/>
      <c r="F27" s="13"/>
      <c r="G27" s="13"/>
      <c r="H27" s="13"/>
      <c r="I27" s="13"/>
      <c r="J27" s="13"/>
      <c r="K27" s="13"/>
      <c r="L27" s="13"/>
      <c r="M27" s="13"/>
    </row>
    <row r="28" spans="1:13" x14ac:dyDescent="0.35">
      <c r="H28" s="13"/>
    </row>
  </sheetData>
  <sheetProtection algorithmName="SHA-512" hashValue="+8PHGAkaDQsTFK7x7b+XerMxqCXD8q3eoBhZygnfJuJu3RrINb6TPE63xVnKIWMlwlETl/+bxV+maTE+xJFDPg==" saltValue="RhP9W/amk7NZPBE203uNCw==" spinCount="100000" sheet="1" formatCells="0" formatColumns="0" formatRows="0" insertColumns="0" insertRows="0" deleteColumns="0" deleteRows="0"/>
  <mergeCells count="3">
    <mergeCell ref="B2:F2"/>
    <mergeCell ref="E10:F10"/>
    <mergeCell ref="E18:F18"/>
  </mergeCells>
  <pageMargins left="0.7" right="0.7" top="0.75" bottom="0.75" header="0.3" footer="0.3"/>
  <pageSetup scale="77" orientation="portrait" r:id="rId1"/>
  <headerFooter>
    <oddHeader>&amp;CTRI Guidance Tool</oddHeader>
    <oddFooter>&amp;LPrepared by US Poultry &amp; Egg
2nd Release: January 2018&amp;C&amp;G&amp;R&amp;10&amp;A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3"/>
  <sheetViews>
    <sheetView zoomScaleNormal="100" zoomScalePageLayoutView="150" workbookViewId="0">
      <selection activeCell="B27" sqref="B27:C27"/>
    </sheetView>
  </sheetViews>
  <sheetFormatPr defaultRowHeight="14.5" x14ac:dyDescent="0.35"/>
  <cols>
    <col min="1" max="1" width="5.1796875" customWidth="1"/>
    <col min="2" max="2" width="15.453125" customWidth="1"/>
    <col min="3" max="4" width="24.54296875" customWidth="1"/>
    <col min="6" max="6" width="33.54296875" customWidth="1"/>
  </cols>
  <sheetData>
    <row r="1" spans="1:13" ht="15.5" x14ac:dyDescent="0.35">
      <c r="A1" s="123" t="s">
        <v>33</v>
      </c>
      <c r="B1" s="124"/>
      <c r="C1" s="124"/>
      <c r="D1" s="124"/>
      <c r="E1" s="124"/>
      <c r="F1" s="124"/>
      <c r="G1" s="13"/>
      <c r="H1" s="13"/>
      <c r="I1" s="13"/>
      <c r="J1" s="13"/>
      <c r="K1" s="13"/>
      <c r="L1" s="13"/>
      <c r="M1" s="13"/>
    </row>
    <row r="2" spans="1:13" ht="15.5" x14ac:dyDescent="0.35">
      <c r="A2" s="96"/>
      <c r="B2" s="295" t="s">
        <v>378</v>
      </c>
      <c r="C2" s="295"/>
      <c r="D2" s="295"/>
      <c r="E2" s="295"/>
      <c r="F2" s="295"/>
      <c r="G2" s="13"/>
      <c r="H2" s="13"/>
      <c r="I2" s="13"/>
      <c r="J2" s="13"/>
      <c r="K2" s="13"/>
      <c r="L2" s="13"/>
      <c r="M2" s="13"/>
    </row>
    <row r="3" spans="1:13" ht="9" customHeight="1" x14ac:dyDescent="0.35">
      <c r="A3" s="19"/>
      <c r="B3" s="13"/>
      <c r="C3" s="13"/>
      <c r="D3" s="13"/>
      <c r="E3" s="13"/>
      <c r="F3" s="13"/>
      <c r="G3" s="13"/>
      <c r="H3" s="13"/>
      <c r="I3" s="13"/>
      <c r="J3" s="13"/>
      <c r="K3" s="13"/>
      <c r="L3" s="13"/>
      <c r="M3" s="13"/>
    </row>
    <row r="4" spans="1:13" x14ac:dyDescent="0.35">
      <c r="A4" s="20" t="s">
        <v>379</v>
      </c>
      <c r="B4" s="21"/>
      <c r="C4" s="13"/>
      <c r="D4" s="13"/>
      <c r="E4" s="14"/>
      <c r="F4" s="13"/>
      <c r="G4" s="13"/>
      <c r="H4" s="13"/>
      <c r="I4" s="13"/>
      <c r="J4" s="13"/>
      <c r="K4" s="13"/>
      <c r="L4" s="13"/>
      <c r="M4" s="13"/>
    </row>
    <row r="5" spans="1:13" x14ac:dyDescent="0.35">
      <c r="A5" s="20"/>
      <c r="B5" s="98" t="str">
        <f>IF('Input '!B105:C105="","Formaldehyde containing Product A - Not Applicable",'Input '!B105:C105)</f>
        <v>Formaldehyde containing Product A - Not Applicable</v>
      </c>
      <c r="C5" s="13"/>
      <c r="D5" s="13"/>
      <c r="E5" s="14"/>
      <c r="F5" s="13"/>
      <c r="G5" s="13"/>
      <c r="H5" s="13"/>
      <c r="I5" s="13"/>
      <c r="J5" s="13"/>
      <c r="K5" s="13"/>
      <c r="L5" s="13"/>
      <c r="M5" s="13"/>
    </row>
    <row r="6" spans="1:13" x14ac:dyDescent="0.35">
      <c r="A6" s="13"/>
      <c r="B6" s="104">
        <f>'Input '!B106</f>
        <v>0</v>
      </c>
      <c r="C6" s="105" t="s">
        <v>308</v>
      </c>
      <c r="D6" s="13"/>
      <c r="E6" s="13"/>
      <c r="G6" s="13"/>
      <c r="H6" s="13"/>
      <c r="I6" s="13"/>
      <c r="J6" s="13"/>
      <c r="K6" s="13"/>
      <c r="L6" s="13"/>
      <c r="M6" s="13"/>
    </row>
    <row r="7" spans="1:13" x14ac:dyDescent="0.35">
      <c r="A7" s="13"/>
      <c r="B7" s="106">
        <f>'Input '!B107</f>
        <v>0</v>
      </c>
      <c r="C7" s="105" t="s">
        <v>380</v>
      </c>
      <c r="D7" s="13"/>
      <c r="E7" s="13"/>
      <c r="G7" s="13"/>
      <c r="H7" s="13"/>
      <c r="I7" s="13"/>
      <c r="J7" s="13"/>
      <c r="K7" s="13"/>
      <c r="L7" s="13"/>
      <c r="M7" s="13"/>
    </row>
    <row r="8" spans="1:13" x14ac:dyDescent="0.35">
      <c r="A8" s="13"/>
      <c r="B8" s="107">
        <f>'Input '!B108*8.345</f>
        <v>0</v>
      </c>
      <c r="C8" s="105" t="s">
        <v>303</v>
      </c>
      <c r="D8" s="13"/>
      <c r="E8" s="13" t="s">
        <v>306</v>
      </c>
      <c r="F8" s="13"/>
      <c r="G8" s="13"/>
      <c r="H8" s="13"/>
      <c r="I8" s="13"/>
      <c r="J8" s="13"/>
      <c r="K8" s="13"/>
      <c r="L8" s="13"/>
      <c r="M8" s="13"/>
    </row>
    <row r="9" spans="1:13" x14ac:dyDescent="0.35">
      <c r="A9" s="13"/>
      <c r="B9" s="108">
        <f>B6*(B7/100)*B8</f>
        <v>0</v>
      </c>
      <c r="C9" s="109" t="s">
        <v>307</v>
      </c>
      <c r="D9" s="13"/>
      <c r="E9" s="13"/>
      <c r="F9" s="101"/>
      <c r="G9" s="13"/>
      <c r="H9" s="13"/>
      <c r="I9" s="13"/>
      <c r="J9" s="13"/>
      <c r="K9" s="13"/>
      <c r="L9" s="13"/>
      <c r="M9" s="13"/>
    </row>
    <row r="10" spans="1:13" x14ac:dyDescent="0.35">
      <c r="A10" s="13"/>
      <c r="B10" s="181">
        <f>'Input '!B109*(B7/100)*B8</f>
        <v>0</v>
      </c>
      <c r="C10" s="118" t="s">
        <v>325</v>
      </c>
      <c r="D10" s="102"/>
      <c r="E10" s="103"/>
      <c r="F10" s="103"/>
      <c r="G10" s="13"/>
      <c r="H10" s="13"/>
      <c r="I10" s="13"/>
      <c r="J10" s="13"/>
      <c r="K10" s="13"/>
      <c r="L10" s="13"/>
      <c r="M10" s="13"/>
    </row>
    <row r="11" spans="1:13" x14ac:dyDescent="0.35">
      <c r="A11" s="13"/>
      <c r="B11" s="24">
        <f>'Input '!B110</f>
        <v>0</v>
      </c>
      <c r="C11" s="118" t="s">
        <v>421</v>
      </c>
      <c r="D11" s="102"/>
      <c r="E11" s="103"/>
      <c r="F11" s="103"/>
      <c r="G11" s="13"/>
      <c r="H11" s="13"/>
      <c r="I11" s="13"/>
      <c r="J11" s="13"/>
      <c r="K11" s="13"/>
      <c r="L11" s="13"/>
      <c r="M11" s="13"/>
    </row>
    <row r="12" spans="1:13" x14ac:dyDescent="0.35">
      <c r="A12" s="13"/>
      <c r="B12" s="180">
        <f>B9*(B11/100)</f>
        <v>0</v>
      </c>
      <c r="C12" s="118" t="s">
        <v>481</v>
      </c>
      <c r="D12" s="102"/>
      <c r="E12" s="103"/>
      <c r="F12" s="103"/>
      <c r="G12" s="13"/>
      <c r="H12" s="13"/>
      <c r="I12" s="13"/>
      <c r="J12" s="13"/>
      <c r="K12" s="13"/>
      <c r="L12" s="13"/>
      <c r="M12" s="13"/>
    </row>
    <row r="13" spans="1:13" x14ac:dyDescent="0.35">
      <c r="A13" s="13"/>
      <c r="B13" s="180">
        <f>'Input '!B111/100*B9</f>
        <v>0</v>
      </c>
      <c r="C13" s="118" t="s">
        <v>478</v>
      </c>
      <c r="D13" s="102"/>
      <c r="E13" s="103"/>
      <c r="F13" s="103"/>
      <c r="G13" s="13"/>
      <c r="H13" s="13"/>
      <c r="I13" s="13"/>
      <c r="J13" s="13"/>
      <c r="K13" s="13"/>
      <c r="L13" s="13"/>
      <c r="M13" s="13"/>
    </row>
    <row r="14" spans="1:13" x14ac:dyDescent="0.35">
      <c r="A14" s="13"/>
      <c r="B14" s="24"/>
      <c r="C14" s="118"/>
      <c r="D14" s="102"/>
      <c r="E14" s="103"/>
      <c r="F14" s="103"/>
      <c r="G14" s="13"/>
      <c r="H14" s="13"/>
      <c r="I14" s="13"/>
      <c r="J14" s="13"/>
      <c r="K14" s="13"/>
      <c r="L14" s="13"/>
      <c r="M14" s="13"/>
    </row>
    <row r="15" spans="1:13" x14ac:dyDescent="0.35">
      <c r="A15" s="13"/>
      <c r="B15" s="98" t="str">
        <f>IF('Input '!B112:C112="","Formaldehyde containing Product B - Not Applicable",'Input '!B112:C112)</f>
        <v>Formaldehyde containing Product B - Not Applicable</v>
      </c>
      <c r="C15" s="13"/>
      <c r="D15" s="13"/>
      <c r="E15" s="14"/>
      <c r="F15" s="13"/>
      <c r="G15" s="13"/>
      <c r="H15" s="13"/>
      <c r="I15" s="13"/>
      <c r="J15" s="13"/>
      <c r="K15" s="13"/>
      <c r="L15" s="13"/>
      <c r="M15" s="13"/>
    </row>
    <row r="16" spans="1:13" x14ac:dyDescent="0.35">
      <c r="A16" s="13"/>
      <c r="B16" s="104">
        <f>'Input '!B113</f>
        <v>0</v>
      </c>
      <c r="C16" s="105" t="s">
        <v>308</v>
      </c>
      <c r="D16" s="13"/>
      <c r="E16" s="13"/>
      <c r="G16" s="13"/>
      <c r="H16" s="13"/>
      <c r="I16" s="13"/>
      <c r="J16" s="13"/>
      <c r="K16" s="13"/>
      <c r="L16" s="13"/>
      <c r="M16" s="13"/>
    </row>
    <row r="17" spans="1:13" x14ac:dyDescent="0.35">
      <c r="A17" s="13"/>
      <c r="B17" s="106">
        <f>'Input '!B114</f>
        <v>0</v>
      </c>
      <c r="C17" s="105" t="s">
        <v>380</v>
      </c>
      <c r="D17" s="13"/>
      <c r="E17" s="13"/>
      <c r="G17" s="13"/>
      <c r="H17" s="13"/>
      <c r="I17" s="13"/>
      <c r="J17" s="13"/>
      <c r="K17" s="13"/>
      <c r="L17" s="13"/>
      <c r="M17" s="13"/>
    </row>
    <row r="18" spans="1:13" x14ac:dyDescent="0.35">
      <c r="A18" s="13"/>
      <c r="B18" s="107">
        <f>'Input '!B115*8.345</f>
        <v>0</v>
      </c>
      <c r="C18" s="105" t="s">
        <v>303</v>
      </c>
      <c r="D18" s="13"/>
      <c r="E18" s="13" t="s">
        <v>306</v>
      </c>
      <c r="F18" s="13"/>
      <c r="G18" s="13"/>
      <c r="H18" s="13"/>
      <c r="I18" s="13"/>
      <c r="J18" s="13"/>
      <c r="K18" s="13"/>
      <c r="L18" s="13"/>
      <c r="M18" s="13"/>
    </row>
    <row r="19" spans="1:13" x14ac:dyDescent="0.35">
      <c r="A19" s="13"/>
      <c r="B19" s="108">
        <f>B16*(B17/100)*B18</f>
        <v>0</v>
      </c>
      <c r="C19" s="109" t="s">
        <v>307</v>
      </c>
      <c r="D19" s="13"/>
      <c r="E19" s="13"/>
      <c r="F19" s="101"/>
      <c r="G19" s="13"/>
      <c r="H19" s="13"/>
      <c r="I19" s="13"/>
      <c r="J19" s="13"/>
      <c r="K19" s="13"/>
      <c r="L19" s="13"/>
      <c r="M19" s="13"/>
    </row>
    <row r="20" spans="1:13" x14ac:dyDescent="0.35">
      <c r="A20" s="13"/>
      <c r="B20" s="181">
        <f>'Input '!B116*(B17/100)*B18</f>
        <v>0</v>
      </c>
      <c r="C20" s="118" t="s">
        <v>325</v>
      </c>
      <c r="D20" s="13"/>
      <c r="E20" s="13"/>
      <c r="F20" s="101"/>
      <c r="G20" s="13"/>
      <c r="H20" s="13"/>
      <c r="I20" s="13"/>
      <c r="J20" s="13"/>
      <c r="K20" s="13"/>
      <c r="L20" s="13"/>
      <c r="M20" s="13"/>
    </row>
    <row r="21" spans="1:13" x14ac:dyDescent="0.35">
      <c r="A21" s="13"/>
      <c r="B21" s="24">
        <f>'Input '!B117</f>
        <v>0</v>
      </c>
      <c r="C21" s="118" t="s">
        <v>421</v>
      </c>
      <c r="D21" s="13"/>
      <c r="E21" s="13"/>
      <c r="F21" s="101"/>
      <c r="G21" s="13"/>
      <c r="H21" s="13"/>
      <c r="I21" s="13"/>
      <c r="J21" s="13"/>
      <c r="K21" s="13"/>
      <c r="L21" s="13"/>
      <c r="M21" s="13"/>
    </row>
    <row r="22" spans="1:13" x14ac:dyDescent="0.35">
      <c r="A22" s="13"/>
      <c r="B22" s="180">
        <f>B19*(B21/100)</f>
        <v>0</v>
      </c>
      <c r="C22" s="118" t="s">
        <v>481</v>
      </c>
      <c r="D22" s="13"/>
      <c r="E22" s="13"/>
      <c r="F22" s="101"/>
      <c r="G22" s="13"/>
      <c r="H22" s="13"/>
      <c r="I22" s="13"/>
      <c r="J22" s="13"/>
      <c r="K22" s="13"/>
      <c r="L22" s="13"/>
      <c r="M22" s="13"/>
    </row>
    <row r="23" spans="1:13" x14ac:dyDescent="0.35">
      <c r="A23" s="13"/>
      <c r="B23" s="180">
        <f>'Input '!B118/100*B19</f>
        <v>0</v>
      </c>
      <c r="C23" s="118" t="s">
        <v>478</v>
      </c>
      <c r="D23" s="13"/>
      <c r="E23" s="13"/>
      <c r="F23" s="101"/>
      <c r="G23" s="13"/>
      <c r="H23" s="13"/>
      <c r="I23" s="13"/>
      <c r="J23" s="13"/>
      <c r="K23" s="13"/>
      <c r="L23" s="13"/>
      <c r="M23" s="13"/>
    </row>
    <row r="24" spans="1:13" x14ac:dyDescent="0.35">
      <c r="A24" s="13"/>
      <c r="B24" s="28"/>
      <c r="C24" s="22"/>
      <c r="E24" s="2"/>
      <c r="F24" s="13"/>
      <c r="G24" s="13"/>
      <c r="H24" s="13"/>
      <c r="I24" s="13"/>
      <c r="J24" s="13"/>
      <c r="K24" s="13"/>
      <c r="L24" s="13"/>
      <c r="M24" s="13"/>
    </row>
    <row r="25" spans="1:13" x14ac:dyDescent="0.35">
      <c r="A25" s="13"/>
      <c r="B25" s="110">
        <f>B9+B19</f>
        <v>0</v>
      </c>
      <c r="C25" s="111" t="s">
        <v>309</v>
      </c>
      <c r="E25" s="13"/>
      <c r="F25" s="13"/>
      <c r="G25" s="13"/>
      <c r="H25" s="13"/>
      <c r="I25" s="13"/>
      <c r="J25" s="13"/>
      <c r="K25" s="13"/>
      <c r="L25" s="13"/>
      <c r="M25" s="13"/>
    </row>
    <row r="26" spans="1:13" x14ac:dyDescent="0.35">
      <c r="A26" s="13"/>
      <c r="B26" s="91">
        <f>B12+B22</f>
        <v>0</v>
      </c>
      <c r="C26" s="118" t="s">
        <v>422</v>
      </c>
      <c r="E26" s="13"/>
      <c r="F26" s="13"/>
      <c r="G26" s="13"/>
      <c r="H26" s="13"/>
      <c r="I26" s="13"/>
      <c r="J26" s="13"/>
      <c r="K26" s="13"/>
      <c r="L26" s="13"/>
      <c r="M26" s="13"/>
    </row>
    <row r="27" spans="1:13" x14ac:dyDescent="0.35">
      <c r="A27" s="13"/>
      <c r="B27" s="24">
        <f>B13+B23</f>
        <v>0</v>
      </c>
      <c r="C27" s="118" t="s">
        <v>479</v>
      </c>
      <c r="E27" s="2"/>
      <c r="F27" s="13"/>
      <c r="G27" s="13"/>
      <c r="H27" s="13"/>
      <c r="I27" s="13"/>
      <c r="J27" s="13"/>
      <c r="K27" s="13"/>
      <c r="L27" s="13"/>
      <c r="M27" s="13"/>
    </row>
    <row r="28" spans="1:13" x14ac:dyDescent="0.35">
      <c r="A28" s="13"/>
      <c r="B28" s="24"/>
      <c r="C28" s="90"/>
      <c r="E28" s="2"/>
      <c r="F28" s="13"/>
      <c r="G28" s="13"/>
      <c r="H28" s="13"/>
      <c r="I28" s="13"/>
      <c r="J28" s="15"/>
      <c r="K28" s="13"/>
      <c r="L28" s="13"/>
      <c r="M28" s="13"/>
    </row>
    <row r="29" spans="1:13" x14ac:dyDescent="0.35">
      <c r="A29" s="13"/>
      <c r="B29" s="80"/>
      <c r="C29" s="90"/>
      <c r="E29" s="2"/>
      <c r="F29" s="13"/>
      <c r="G29" s="13"/>
      <c r="H29" s="13"/>
      <c r="I29" s="13"/>
      <c r="J29" s="15"/>
      <c r="K29" s="13"/>
      <c r="L29" s="13"/>
      <c r="M29" s="13"/>
    </row>
    <row r="30" spans="1:13" x14ac:dyDescent="0.35">
      <c r="A30" s="13"/>
      <c r="B30" s="1"/>
      <c r="C30" s="13"/>
      <c r="D30" s="13"/>
      <c r="E30" s="13"/>
      <c r="F30" s="13"/>
      <c r="G30" s="13"/>
      <c r="H30" s="13"/>
      <c r="I30" s="13"/>
      <c r="J30" s="13"/>
      <c r="K30" s="13"/>
      <c r="L30" s="13"/>
      <c r="M30" s="13"/>
    </row>
    <row r="31" spans="1:13" x14ac:dyDescent="0.35">
      <c r="A31" s="13"/>
      <c r="B31" s="98"/>
      <c r="C31" s="13"/>
      <c r="D31" s="13"/>
      <c r="E31" s="13"/>
      <c r="F31" s="13"/>
      <c r="G31" s="13"/>
      <c r="H31" s="13"/>
      <c r="I31" s="13"/>
      <c r="J31" s="13"/>
      <c r="K31" s="13"/>
      <c r="L31" s="13"/>
      <c r="M31" s="13"/>
    </row>
    <row r="32" spans="1:13" x14ac:dyDescent="0.35">
      <c r="A32" s="13"/>
      <c r="B32" s="22"/>
      <c r="C32" s="13"/>
      <c r="D32" s="13"/>
      <c r="F32" s="13"/>
      <c r="G32" s="13"/>
      <c r="H32" s="13"/>
      <c r="I32" s="13"/>
      <c r="J32" s="13"/>
      <c r="K32" s="13"/>
      <c r="L32" s="13"/>
      <c r="M32" s="13"/>
    </row>
    <row r="33" spans="8:8" x14ac:dyDescent="0.35">
      <c r="H33" s="13"/>
    </row>
  </sheetData>
  <sheetProtection algorithmName="SHA-512" hashValue="DNDCuCifc2RsnhcrQgKD7c4vs5+wBLwcmAolg9830UwPiNkTrtnzBnkU1YijzrpYiW2wG1JlLZ1CnO/8dlE85w==" saltValue="ScxbznqG7yFnD4i4yBYAxA==" spinCount="100000" sheet="1" formatCells="0" formatColumns="0" formatRows="0" insertColumns="0" insertRows="0" deleteColumns="0" deleteRows="0"/>
  <mergeCells count="1">
    <mergeCell ref="B2:F2"/>
  </mergeCells>
  <pageMargins left="0.7" right="0.7" top="0.75" bottom="0.75" header="0.3" footer="0.3"/>
  <pageSetup scale="77" orientation="portrait" r:id="rId1"/>
  <headerFooter>
    <oddHeader>&amp;CTRI Guidance Tool</oddHeader>
    <oddFooter>&amp;LPrepared by US Poultry &amp; Egg
2nd Release: January 2018&amp;C&amp;G&amp;R&amp;10&amp;A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6"/>
  <sheetViews>
    <sheetView zoomScaleNormal="100" zoomScalePageLayoutView="150" workbookViewId="0">
      <selection activeCell="B30" sqref="B30:C30"/>
    </sheetView>
  </sheetViews>
  <sheetFormatPr defaultRowHeight="14.5" x14ac:dyDescent="0.35"/>
  <cols>
    <col min="1" max="1" width="5.1796875" customWidth="1"/>
    <col min="2" max="2" width="15.453125" customWidth="1"/>
    <col min="3" max="4" width="24.54296875" customWidth="1"/>
    <col min="6" max="6" width="33.54296875" customWidth="1"/>
  </cols>
  <sheetData>
    <row r="1" spans="1:13" ht="15.5" x14ac:dyDescent="0.35">
      <c r="A1" s="123" t="s">
        <v>374</v>
      </c>
      <c r="B1" s="124"/>
      <c r="C1" s="124"/>
      <c r="D1" s="124"/>
      <c r="E1" s="124"/>
      <c r="F1" s="124"/>
      <c r="G1" s="13"/>
      <c r="H1" s="13"/>
      <c r="I1" s="13"/>
      <c r="J1" s="13"/>
      <c r="K1" s="13"/>
      <c r="L1" s="13"/>
      <c r="M1" s="13"/>
    </row>
    <row r="2" spans="1:13" ht="29.5" customHeight="1" x14ac:dyDescent="0.35">
      <c r="A2" s="96"/>
      <c r="B2" s="295" t="s">
        <v>375</v>
      </c>
      <c r="C2" s="295"/>
      <c r="D2" s="295"/>
      <c r="E2" s="295"/>
      <c r="F2" s="295"/>
      <c r="G2" s="13"/>
      <c r="H2" s="13"/>
      <c r="I2" s="13"/>
      <c r="J2" s="13"/>
      <c r="K2" s="13"/>
      <c r="L2" s="13"/>
      <c r="M2" s="13"/>
    </row>
    <row r="3" spans="1:13" ht="9" customHeight="1" x14ac:dyDescent="0.35">
      <c r="A3" s="19"/>
      <c r="B3" s="13"/>
      <c r="C3" s="13"/>
      <c r="D3" s="13"/>
      <c r="E3" s="13"/>
      <c r="F3" s="13"/>
      <c r="G3" s="13"/>
      <c r="H3" s="13"/>
      <c r="I3" s="13"/>
      <c r="J3" s="13"/>
      <c r="K3" s="13"/>
      <c r="L3" s="13"/>
      <c r="M3" s="13"/>
    </row>
    <row r="4" spans="1:13" x14ac:dyDescent="0.35">
      <c r="A4" s="20" t="s">
        <v>376</v>
      </c>
      <c r="B4" s="21"/>
      <c r="C4" s="13"/>
      <c r="D4" s="13"/>
      <c r="E4" s="14"/>
      <c r="F4" s="13"/>
      <c r="G4" s="13"/>
      <c r="H4" s="13"/>
      <c r="I4" s="13"/>
      <c r="J4" s="13"/>
      <c r="K4" s="13"/>
      <c r="L4" s="13"/>
      <c r="M4" s="13"/>
    </row>
    <row r="5" spans="1:13" x14ac:dyDescent="0.35">
      <c r="A5" s="20"/>
      <c r="B5" s="98" t="str">
        <f>IF('Input '!B120:C120="","Glycol Ethers (2-butoxyethanol) containing Product A - Not Applicable",'Input '!B120:C120)</f>
        <v>Glycol Ethers (2-butoxyethanol) containing Product A - Not Applicable</v>
      </c>
      <c r="C5" s="13"/>
      <c r="D5" s="13"/>
      <c r="E5" s="14"/>
      <c r="F5" s="13"/>
      <c r="G5" s="13"/>
      <c r="H5" s="13"/>
      <c r="I5" s="13"/>
      <c r="J5" s="13"/>
      <c r="K5" s="13"/>
      <c r="L5" s="13"/>
      <c r="M5" s="13"/>
    </row>
    <row r="6" spans="1:13" x14ac:dyDescent="0.35">
      <c r="A6" s="13"/>
      <c r="B6" s="104">
        <f>'Input '!B121</f>
        <v>0</v>
      </c>
      <c r="C6" s="105" t="s">
        <v>308</v>
      </c>
      <c r="D6" s="13"/>
      <c r="E6" s="13"/>
      <c r="G6" s="13"/>
      <c r="H6" s="13"/>
      <c r="I6" s="13"/>
      <c r="J6" s="13"/>
      <c r="K6" s="13"/>
      <c r="L6" s="13"/>
      <c r="M6" s="13"/>
    </row>
    <row r="7" spans="1:13" x14ac:dyDescent="0.35">
      <c r="A7" s="13"/>
      <c r="B7" s="106">
        <f>'Input '!B122</f>
        <v>0</v>
      </c>
      <c r="C7" s="105" t="s">
        <v>377</v>
      </c>
      <c r="D7" s="13"/>
      <c r="E7" s="13"/>
      <c r="G7" s="13"/>
      <c r="H7" s="13"/>
      <c r="I7" s="13"/>
      <c r="J7" s="13"/>
      <c r="K7" s="13"/>
      <c r="L7" s="13"/>
      <c r="M7" s="13"/>
    </row>
    <row r="8" spans="1:13" x14ac:dyDescent="0.35">
      <c r="A8" s="13"/>
      <c r="B8" s="107">
        <f>'Input '!B123*8.345</f>
        <v>0</v>
      </c>
      <c r="C8" s="105" t="s">
        <v>303</v>
      </c>
      <c r="D8" s="13"/>
      <c r="E8" s="13" t="s">
        <v>306</v>
      </c>
      <c r="F8" s="13"/>
      <c r="G8" s="13"/>
      <c r="H8" s="13"/>
      <c r="I8" s="13"/>
      <c r="J8" s="13"/>
      <c r="K8" s="13"/>
      <c r="L8" s="13"/>
      <c r="M8" s="13"/>
    </row>
    <row r="9" spans="1:13" x14ac:dyDescent="0.35">
      <c r="A9" s="13"/>
      <c r="B9" s="108">
        <f>B6*(B7/100)*B8</f>
        <v>0</v>
      </c>
      <c r="C9" s="109" t="s">
        <v>307</v>
      </c>
      <c r="D9" s="13"/>
      <c r="E9" s="13"/>
      <c r="F9" s="101"/>
      <c r="G9" s="13"/>
      <c r="H9" s="13"/>
      <c r="I9" s="13"/>
      <c r="J9" s="13"/>
      <c r="K9" s="13"/>
      <c r="L9" s="13"/>
      <c r="M9" s="13"/>
    </row>
    <row r="10" spans="1:13" x14ac:dyDescent="0.35">
      <c r="A10" s="13"/>
      <c r="B10" s="180">
        <f>'Input '!B124*(B7/100)*B8</f>
        <v>0</v>
      </c>
      <c r="C10" s="118" t="s">
        <v>325</v>
      </c>
      <c r="D10" s="102"/>
      <c r="E10" s="103"/>
      <c r="F10" s="103"/>
      <c r="G10" s="13"/>
      <c r="H10" s="13"/>
      <c r="I10" s="13"/>
      <c r="J10" s="13"/>
      <c r="K10" s="13"/>
      <c r="L10" s="13"/>
      <c r="M10" s="13"/>
    </row>
    <row r="11" spans="1:13" x14ac:dyDescent="0.35">
      <c r="A11" s="13"/>
      <c r="B11" s="180">
        <f>'Input '!B125/100*B9</f>
        <v>0</v>
      </c>
      <c r="C11" s="118" t="s">
        <v>478</v>
      </c>
      <c r="D11" s="102"/>
      <c r="E11" s="103"/>
      <c r="F11" s="103"/>
      <c r="G11" s="13"/>
      <c r="H11" s="13"/>
      <c r="I11" s="13"/>
      <c r="J11" s="13"/>
      <c r="K11" s="13"/>
      <c r="L11" s="13"/>
      <c r="M11" s="13"/>
    </row>
    <row r="12" spans="1:13" x14ac:dyDescent="0.35">
      <c r="A12" s="13"/>
      <c r="B12" s="24"/>
      <c r="C12" s="118"/>
      <c r="D12" s="102"/>
      <c r="E12" s="103"/>
      <c r="F12" s="103"/>
      <c r="G12" s="13"/>
      <c r="H12" s="13"/>
      <c r="I12" s="13"/>
      <c r="J12" s="13"/>
      <c r="K12" s="13"/>
      <c r="L12" s="13"/>
      <c r="M12" s="13"/>
    </row>
    <row r="13" spans="1:13" x14ac:dyDescent="0.35">
      <c r="A13" s="13"/>
      <c r="B13" s="98" t="str">
        <f>IF('Input '!B126:C126="","Glycol Ethers (2-butoxyethanol) containing Product B - Not Applicable",'Input '!B126:C126)</f>
        <v>Glycol Ethers (2-butoxyethanol) containing Product B - Not Applicable</v>
      </c>
      <c r="C13" s="13"/>
      <c r="D13" s="13"/>
      <c r="E13" s="14"/>
      <c r="F13" s="13"/>
      <c r="G13" s="13"/>
      <c r="H13" s="13"/>
      <c r="I13" s="13"/>
      <c r="J13" s="13"/>
      <c r="K13" s="13"/>
      <c r="L13" s="13"/>
      <c r="M13" s="13"/>
    </row>
    <row r="14" spans="1:13" x14ac:dyDescent="0.35">
      <c r="A14" s="13"/>
      <c r="B14" s="104">
        <f>'Input '!B127</f>
        <v>0</v>
      </c>
      <c r="C14" s="105" t="s">
        <v>308</v>
      </c>
      <c r="D14" s="13"/>
      <c r="E14" s="13"/>
      <c r="G14" s="13"/>
      <c r="H14" s="13"/>
      <c r="I14" s="13"/>
      <c r="J14" s="13"/>
      <c r="K14" s="13"/>
      <c r="L14" s="13"/>
      <c r="M14" s="13"/>
    </row>
    <row r="15" spans="1:13" x14ac:dyDescent="0.35">
      <c r="A15" s="13"/>
      <c r="B15" s="106">
        <f>'Input '!B128</f>
        <v>0</v>
      </c>
      <c r="C15" s="105" t="s">
        <v>377</v>
      </c>
      <c r="D15" s="13"/>
      <c r="E15" s="13"/>
      <c r="G15" s="13"/>
      <c r="H15" s="13"/>
      <c r="I15" s="13"/>
      <c r="J15" s="13"/>
      <c r="K15" s="13"/>
      <c r="L15" s="13"/>
      <c r="M15" s="13"/>
    </row>
    <row r="16" spans="1:13" x14ac:dyDescent="0.35">
      <c r="A16" s="13"/>
      <c r="B16" s="107">
        <f>'Input '!B129*8.345</f>
        <v>0</v>
      </c>
      <c r="C16" s="105" t="s">
        <v>303</v>
      </c>
      <c r="D16" s="13"/>
      <c r="E16" s="13" t="s">
        <v>306</v>
      </c>
      <c r="F16" s="13"/>
      <c r="G16" s="13"/>
      <c r="H16" s="13"/>
      <c r="I16" s="13"/>
      <c r="J16" s="13"/>
      <c r="K16" s="13"/>
      <c r="L16" s="13"/>
      <c r="M16" s="13"/>
    </row>
    <row r="17" spans="1:13" x14ac:dyDescent="0.35">
      <c r="A17" s="13"/>
      <c r="B17" s="108">
        <f>B14*(B15/100)*B16</f>
        <v>0</v>
      </c>
      <c r="C17" s="109" t="s">
        <v>307</v>
      </c>
      <c r="D17" s="13"/>
      <c r="E17" s="13"/>
      <c r="F17" s="101"/>
      <c r="G17" s="13"/>
      <c r="H17" s="13"/>
      <c r="I17" s="13"/>
      <c r="J17" s="13"/>
      <c r="K17" s="13"/>
      <c r="L17" s="13"/>
      <c r="M17" s="13"/>
    </row>
    <row r="18" spans="1:13" x14ac:dyDescent="0.35">
      <c r="A18" s="13"/>
      <c r="B18" s="180">
        <f>'Input '!B130*(B15/100)*B16</f>
        <v>0</v>
      </c>
      <c r="C18" s="118" t="s">
        <v>325</v>
      </c>
      <c r="D18" s="13"/>
      <c r="E18" s="13"/>
      <c r="F18" s="101"/>
      <c r="G18" s="13"/>
      <c r="H18" s="13"/>
      <c r="I18" s="13"/>
      <c r="J18" s="13"/>
      <c r="K18" s="13"/>
      <c r="L18" s="13"/>
      <c r="M18" s="13"/>
    </row>
    <row r="19" spans="1:13" x14ac:dyDescent="0.35">
      <c r="A19" s="13"/>
      <c r="B19" s="180">
        <f>'Input '!B131/100*B17</f>
        <v>0</v>
      </c>
      <c r="C19" s="118" t="s">
        <v>478</v>
      </c>
      <c r="D19" s="13"/>
      <c r="E19" s="13"/>
      <c r="F19" s="101"/>
      <c r="G19" s="13"/>
      <c r="H19" s="13"/>
      <c r="I19" s="13"/>
      <c r="J19" s="13"/>
      <c r="K19" s="13"/>
      <c r="L19" s="13"/>
      <c r="M19" s="13"/>
    </row>
    <row r="20" spans="1:13" x14ac:dyDescent="0.35">
      <c r="A20" s="13"/>
      <c r="B20" s="28"/>
      <c r="C20" s="22"/>
      <c r="E20" s="2"/>
      <c r="F20" s="13"/>
      <c r="G20" s="13"/>
      <c r="H20" s="13"/>
      <c r="I20" s="13"/>
      <c r="J20" s="13"/>
      <c r="K20" s="13"/>
      <c r="L20" s="13"/>
      <c r="M20" s="13"/>
    </row>
    <row r="21" spans="1:13" x14ac:dyDescent="0.35">
      <c r="A21" s="13"/>
      <c r="B21" s="98" t="str">
        <f>IF('Input '!B132:C132="","Glycol Ethers (2-butoxyethanol) containing Product C - Not Applicable",'Input '!B132:C132)</f>
        <v>Glycol Ethers (2-butoxyethanol) containing Product C - Not Applicable</v>
      </c>
      <c r="C21" s="13"/>
      <c r="D21" s="13"/>
      <c r="E21" s="14"/>
      <c r="F21" s="13"/>
      <c r="G21" s="13"/>
      <c r="H21" s="13"/>
      <c r="I21" s="13"/>
      <c r="J21" s="13"/>
      <c r="K21" s="13"/>
      <c r="L21" s="13"/>
      <c r="M21" s="13"/>
    </row>
    <row r="22" spans="1:13" x14ac:dyDescent="0.35">
      <c r="A22" s="13"/>
      <c r="B22" s="104">
        <f>'Input '!B133</f>
        <v>0</v>
      </c>
      <c r="C22" s="105" t="s">
        <v>308</v>
      </c>
      <c r="D22" s="13"/>
      <c r="E22" s="13"/>
      <c r="F22" s="13"/>
      <c r="G22" s="13"/>
      <c r="H22" s="13"/>
      <c r="I22" s="13"/>
      <c r="J22" s="13"/>
      <c r="K22" s="13"/>
      <c r="L22" s="13"/>
      <c r="M22" s="13"/>
    </row>
    <row r="23" spans="1:13" x14ac:dyDescent="0.35">
      <c r="A23" s="13"/>
      <c r="B23" s="106">
        <f>'Input '!B134</f>
        <v>0</v>
      </c>
      <c r="C23" s="105" t="s">
        <v>377</v>
      </c>
      <c r="D23" s="13"/>
      <c r="E23" s="13"/>
      <c r="F23" s="13"/>
      <c r="G23" s="13"/>
      <c r="H23" s="13"/>
      <c r="I23" s="13"/>
      <c r="J23" s="13"/>
      <c r="K23" s="13"/>
      <c r="L23" s="13"/>
      <c r="M23" s="13"/>
    </row>
    <row r="24" spans="1:13" x14ac:dyDescent="0.35">
      <c r="A24" s="13"/>
      <c r="B24" s="107">
        <f>'Input '!B135*8.345</f>
        <v>0</v>
      </c>
      <c r="C24" s="105" t="s">
        <v>303</v>
      </c>
      <c r="D24" s="13"/>
      <c r="E24" s="13" t="s">
        <v>306</v>
      </c>
      <c r="F24" s="13"/>
      <c r="G24" s="13"/>
      <c r="H24" s="13"/>
      <c r="I24" s="13"/>
      <c r="J24" s="13"/>
      <c r="K24" s="13"/>
      <c r="L24" s="13"/>
      <c r="M24" s="13"/>
    </row>
    <row r="25" spans="1:13" x14ac:dyDescent="0.35">
      <c r="A25" s="13"/>
      <c r="B25" s="108">
        <f>B22*(B23/100)*B24</f>
        <v>0</v>
      </c>
      <c r="C25" s="109" t="s">
        <v>307</v>
      </c>
      <c r="D25" s="13"/>
      <c r="E25" s="13"/>
      <c r="F25" s="13"/>
      <c r="G25" s="13"/>
      <c r="H25" s="13"/>
      <c r="I25" s="13"/>
      <c r="J25" s="13"/>
      <c r="K25" s="13"/>
      <c r="L25" s="13"/>
      <c r="M25" s="13"/>
    </row>
    <row r="26" spans="1:13" x14ac:dyDescent="0.35">
      <c r="A26" s="13"/>
      <c r="B26" s="180">
        <f>'Input '!B136*(B23/100)*B24</f>
        <v>0</v>
      </c>
      <c r="C26" s="118" t="s">
        <v>325</v>
      </c>
      <c r="D26" s="13"/>
      <c r="E26" s="13"/>
      <c r="F26" s="13"/>
      <c r="G26" s="13"/>
      <c r="H26" s="13"/>
      <c r="I26" s="13"/>
      <c r="J26" s="13"/>
      <c r="K26" s="13"/>
      <c r="L26" s="13"/>
      <c r="M26" s="13"/>
    </row>
    <row r="27" spans="1:13" x14ac:dyDescent="0.35">
      <c r="A27" s="13"/>
      <c r="B27" s="180">
        <f>'Input '!B137/100*B25</f>
        <v>0</v>
      </c>
      <c r="C27" s="118" t="s">
        <v>478</v>
      </c>
      <c r="D27" s="13"/>
      <c r="E27" s="13"/>
      <c r="F27" s="13"/>
      <c r="G27" s="13"/>
      <c r="H27" s="13"/>
      <c r="I27" s="13"/>
      <c r="J27" s="13"/>
      <c r="K27" s="13"/>
      <c r="L27" s="13"/>
      <c r="M27" s="13"/>
    </row>
    <row r="28" spans="1:13" x14ac:dyDescent="0.35">
      <c r="A28" s="13"/>
      <c r="B28" s="24"/>
      <c r="C28" s="90"/>
      <c r="E28" s="13"/>
      <c r="F28" s="13"/>
      <c r="G28" s="13"/>
      <c r="H28" s="13"/>
      <c r="I28" s="13"/>
      <c r="J28" s="13"/>
      <c r="K28" s="13"/>
      <c r="L28" s="13"/>
      <c r="M28" s="13"/>
    </row>
    <row r="29" spans="1:13" x14ac:dyDescent="0.35">
      <c r="A29" s="13"/>
      <c r="B29" s="110">
        <f>B9+B17+B25</f>
        <v>0</v>
      </c>
      <c r="C29" s="111" t="s">
        <v>309</v>
      </c>
      <c r="E29" s="13"/>
      <c r="F29" s="13"/>
      <c r="G29" s="13"/>
      <c r="H29" s="13"/>
      <c r="I29" s="13"/>
      <c r="J29" s="13"/>
      <c r="K29" s="13"/>
      <c r="L29" s="13"/>
      <c r="M29" s="13"/>
    </row>
    <row r="30" spans="1:13" x14ac:dyDescent="0.35">
      <c r="A30" s="13"/>
      <c r="B30" s="24">
        <f>B11+B19+B27</f>
        <v>0</v>
      </c>
      <c r="C30" s="118" t="s">
        <v>479</v>
      </c>
      <c r="E30" s="2"/>
      <c r="F30" s="13"/>
      <c r="G30" s="13"/>
      <c r="H30" s="13"/>
      <c r="I30" s="13"/>
      <c r="J30" s="13"/>
      <c r="K30" s="13"/>
      <c r="L30" s="13"/>
      <c r="M30" s="13"/>
    </row>
    <row r="31" spans="1:13" x14ac:dyDescent="0.35">
      <c r="A31" s="13"/>
      <c r="B31" s="24"/>
      <c r="C31" s="90"/>
      <c r="E31" s="2"/>
      <c r="F31" s="13"/>
      <c r="G31" s="13"/>
      <c r="H31" s="13"/>
      <c r="I31" s="13"/>
      <c r="J31" s="15"/>
      <c r="K31" s="13"/>
      <c r="L31" s="13"/>
      <c r="M31" s="13"/>
    </row>
    <row r="32" spans="1:13" x14ac:dyDescent="0.35">
      <c r="A32" s="13"/>
      <c r="B32" s="80"/>
      <c r="C32" s="90"/>
      <c r="E32" s="2"/>
      <c r="F32" s="13"/>
      <c r="G32" s="13"/>
      <c r="H32" s="13"/>
      <c r="I32" s="13"/>
      <c r="J32" s="15"/>
      <c r="K32" s="13"/>
      <c r="L32" s="13"/>
      <c r="M32" s="13"/>
    </row>
    <row r="33" spans="1:13" x14ac:dyDescent="0.35">
      <c r="A33" s="13"/>
      <c r="B33" s="1"/>
      <c r="C33" s="13"/>
      <c r="D33" s="13"/>
      <c r="E33" s="13"/>
      <c r="F33" s="13"/>
      <c r="G33" s="13"/>
      <c r="H33" s="13"/>
      <c r="I33" s="13"/>
      <c r="J33" s="13"/>
      <c r="K33" s="13"/>
      <c r="L33" s="13"/>
      <c r="M33" s="13"/>
    </row>
    <row r="34" spans="1:13" x14ac:dyDescent="0.35">
      <c r="A34" s="13"/>
      <c r="B34" s="98"/>
      <c r="C34" s="13"/>
      <c r="D34" s="13"/>
      <c r="E34" s="13"/>
      <c r="F34" s="13"/>
      <c r="G34" s="13"/>
      <c r="H34" s="13"/>
      <c r="I34" s="13"/>
      <c r="J34" s="13"/>
      <c r="K34" s="13"/>
      <c r="L34" s="13"/>
      <c r="M34" s="13"/>
    </row>
    <row r="35" spans="1:13" x14ac:dyDescent="0.35">
      <c r="A35" s="13"/>
      <c r="B35" s="22"/>
      <c r="C35" s="13"/>
      <c r="D35" s="13"/>
      <c r="F35" s="13"/>
      <c r="G35" s="13"/>
      <c r="H35" s="13"/>
      <c r="I35" s="13"/>
      <c r="J35" s="13"/>
      <c r="K35" s="13"/>
      <c r="L35" s="13"/>
      <c r="M35" s="13"/>
    </row>
    <row r="36" spans="1:13" x14ac:dyDescent="0.35">
      <c r="H36" s="13"/>
    </row>
  </sheetData>
  <sheetProtection algorithmName="SHA-512" hashValue="sBLY7s3msIlw/B1T14mdOmuMS/yrhlhTP66fGEgkoJh4TMiqp5qBX1Em4QDya1zmyAg5nvg64suUYOxgk+HcGA==" saltValue="YJd28ecj+H5Vtna7fIxS6g==" spinCount="100000" sheet="1" formatCells="0" formatColumns="0" formatRows="0" insertColumns="0" insertRows="0" deleteColumns="0" deleteRows="0"/>
  <mergeCells count="1">
    <mergeCell ref="B2:F2"/>
  </mergeCells>
  <pageMargins left="0.7" right="0.7" top="0.75" bottom="0.75" header="0.3" footer="0.3"/>
  <pageSetup scale="77" orientation="portrait" r:id="rId1"/>
  <headerFooter>
    <oddHeader>&amp;CTRI Guidance Tool</oddHeader>
    <oddFooter>&amp;LPrepared by US Poultry &amp; Egg
2nd Release: January 2018&amp;C&amp;G&amp;R&amp;10&amp;A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6"/>
  <sheetViews>
    <sheetView zoomScaleNormal="100" zoomScalePageLayoutView="150" workbookViewId="0">
      <selection activeCell="F18" sqref="F18"/>
    </sheetView>
  </sheetViews>
  <sheetFormatPr defaultRowHeight="14.5" x14ac:dyDescent="0.35"/>
  <cols>
    <col min="1" max="1" width="5.1796875" customWidth="1"/>
    <col min="2" max="2" width="15.453125" customWidth="1"/>
    <col min="3" max="4" width="24.54296875" customWidth="1"/>
    <col min="6" max="6" width="33.54296875" customWidth="1"/>
  </cols>
  <sheetData>
    <row r="1" spans="1:13" ht="15.5" x14ac:dyDescent="0.35">
      <c r="A1" s="123" t="s">
        <v>32</v>
      </c>
      <c r="B1" s="124"/>
      <c r="C1" s="124"/>
      <c r="D1" s="124"/>
      <c r="E1" s="124"/>
      <c r="F1" s="124"/>
      <c r="G1" s="13"/>
      <c r="H1" s="13"/>
      <c r="I1" s="13"/>
      <c r="J1" s="13"/>
      <c r="K1" s="13"/>
      <c r="L1" s="13"/>
      <c r="M1" s="13"/>
    </row>
    <row r="2" spans="1:13" ht="15.5" x14ac:dyDescent="0.35">
      <c r="A2" s="96"/>
      <c r="B2" s="295" t="s">
        <v>394</v>
      </c>
      <c r="C2" s="295"/>
      <c r="D2" s="295"/>
      <c r="E2" s="295"/>
      <c r="F2" s="295"/>
      <c r="G2" s="13"/>
      <c r="H2" s="13"/>
      <c r="I2" s="13"/>
      <c r="J2" s="13"/>
      <c r="K2" s="13"/>
      <c r="L2" s="13"/>
      <c r="M2" s="13"/>
    </row>
    <row r="3" spans="1:13" ht="9" customHeight="1" x14ac:dyDescent="0.35">
      <c r="A3" s="19"/>
      <c r="B3" s="13"/>
      <c r="C3" s="13"/>
      <c r="D3" s="13"/>
      <c r="E3" s="13"/>
      <c r="F3" s="13"/>
      <c r="G3" s="13"/>
      <c r="H3" s="13"/>
      <c r="I3" s="13"/>
      <c r="J3" s="13"/>
      <c r="K3" s="13"/>
      <c r="L3" s="13"/>
      <c r="M3" s="13"/>
    </row>
    <row r="4" spans="1:13" x14ac:dyDescent="0.35">
      <c r="A4" s="20" t="s">
        <v>395</v>
      </c>
      <c r="B4" s="21"/>
      <c r="C4" s="13"/>
      <c r="D4" s="13"/>
      <c r="E4" s="14"/>
      <c r="F4" s="13"/>
      <c r="G4" s="13"/>
      <c r="H4" s="13"/>
      <c r="I4" s="13"/>
      <c r="J4" s="13"/>
      <c r="K4" s="13"/>
      <c r="L4" s="13"/>
      <c r="M4" s="13"/>
    </row>
    <row r="5" spans="1:13" x14ac:dyDescent="0.35">
      <c r="A5" s="20"/>
      <c r="B5" s="98" t="str">
        <f>IF('Input '!B139:C139="","Nitric Acid containing Product A - Not Applicable",'Input '!B139:C139)</f>
        <v>Nitric Acid containing Product A - Not Applicable</v>
      </c>
      <c r="C5" s="13"/>
      <c r="D5" s="13"/>
      <c r="E5" s="14"/>
      <c r="F5" s="13"/>
      <c r="G5" s="13"/>
      <c r="H5" s="13"/>
      <c r="I5" s="13"/>
      <c r="J5" s="13"/>
      <c r="K5" s="13"/>
      <c r="L5" s="13"/>
      <c r="M5" s="13"/>
    </row>
    <row r="6" spans="1:13" x14ac:dyDescent="0.35">
      <c r="A6" s="13"/>
      <c r="B6" s="104">
        <f>'Input '!B140</f>
        <v>0</v>
      </c>
      <c r="C6" s="105" t="s">
        <v>308</v>
      </c>
      <c r="D6" s="13"/>
      <c r="E6" s="13"/>
      <c r="G6" s="13"/>
      <c r="H6" s="13"/>
      <c r="I6" s="13"/>
      <c r="J6" s="13"/>
      <c r="K6" s="13"/>
      <c r="L6" s="13"/>
      <c r="M6" s="13"/>
    </row>
    <row r="7" spans="1:13" x14ac:dyDescent="0.35">
      <c r="A7" s="13"/>
      <c r="B7" s="106">
        <f>'Input '!B141</f>
        <v>0</v>
      </c>
      <c r="C7" s="105" t="s">
        <v>396</v>
      </c>
      <c r="D7" s="13"/>
      <c r="E7" s="13"/>
      <c r="G7" s="13"/>
      <c r="H7" s="13"/>
      <c r="I7" s="13"/>
      <c r="J7" s="13"/>
      <c r="K7" s="13"/>
      <c r="L7" s="13"/>
      <c r="M7" s="13"/>
    </row>
    <row r="8" spans="1:13" x14ac:dyDescent="0.35">
      <c r="A8" s="13"/>
      <c r="B8" s="107">
        <f>'Input '!B142*8.345</f>
        <v>0</v>
      </c>
      <c r="C8" s="105" t="s">
        <v>303</v>
      </c>
      <c r="D8" s="13"/>
      <c r="E8" s="13" t="s">
        <v>306</v>
      </c>
      <c r="F8" s="13"/>
      <c r="G8" s="13"/>
      <c r="H8" s="13"/>
      <c r="I8" s="13"/>
      <c r="J8" s="13"/>
      <c r="K8" s="13"/>
      <c r="L8" s="13"/>
      <c r="M8" s="13"/>
    </row>
    <row r="9" spans="1:13" x14ac:dyDescent="0.35">
      <c r="A9" s="13"/>
      <c r="B9" s="108">
        <f>B6*(B7/100)*B8</f>
        <v>0</v>
      </c>
      <c r="C9" s="109" t="s">
        <v>307</v>
      </c>
      <c r="D9" s="13"/>
      <c r="E9" s="13"/>
      <c r="F9" s="101"/>
      <c r="G9" s="13"/>
      <c r="H9" s="13"/>
      <c r="I9" s="13"/>
      <c r="J9" s="13"/>
      <c r="K9" s="13"/>
      <c r="L9" s="13"/>
      <c r="M9" s="13"/>
    </row>
    <row r="10" spans="1:13" x14ac:dyDescent="0.35">
      <c r="A10" s="13"/>
      <c r="B10" s="180">
        <f>'Input '!B143*(B7/100)*B8</f>
        <v>0</v>
      </c>
      <c r="C10" s="118" t="s">
        <v>325</v>
      </c>
      <c r="D10" s="102"/>
      <c r="E10" s="103"/>
      <c r="F10" s="103"/>
      <c r="G10" s="13"/>
      <c r="H10" s="13"/>
      <c r="I10" s="13"/>
      <c r="J10" s="13"/>
      <c r="K10" s="13"/>
      <c r="L10" s="13"/>
      <c r="M10" s="13"/>
    </row>
    <row r="11" spans="1:13" x14ac:dyDescent="0.35">
      <c r="A11" s="13"/>
      <c r="B11" s="180">
        <f>'Input '!B144/100*B9</f>
        <v>0</v>
      </c>
      <c r="C11" s="118" t="s">
        <v>478</v>
      </c>
      <c r="D11" s="102"/>
      <c r="E11" s="103"/>
      <c r="F11" s="103"/>
      <c r="G11" s="13"/>
      <c r="H11" s="13"/>
      <c r="I11" s="13"/>
      <c r="J11" s="13"/>
      <c r="K11" s="13"/>
      <c r="L11" s="13"/>
      <c r="M11" s="13"/>
    </row>
    <row r="12" spans="1:13" x14ac:dyDescent="0.35">
      <c r="A12" s="13"/>
      <c r="B12" s="24"/>
      <c r="C12" s="118"/>
      <c r="D12" s="102"/>
      <c r="E12" s="103"/>
      <c r="F12" s="103"/>
      <c r="G12" s="13"/>
      <c r="H12" s="13"/>
      <c r="I12" s="13"/>
      <c r="J12" s="13"/>
      <c r="K12" s="13"/>
      <c r="L12" s="13"/>
      <c r="M12" s="13"/>
    </row>
    <row r="13" spans="1:13" x14ac:dyDescent="0.35">
      <c r="A13" s="13"/>
      <c r="B13" s="98" t="str">
        <f>IF('Input '!B145:C145="","Nitric Acid containing Product B - Not Applicable",'Input '!B145:C145)</f>
        <v>Nitric Acid containing Product B - Not Applicable</v>
      </c>
      <c r="C13" s="13"/>
      <c r="D13" s="13"/>
      <c r="E13" s="14"/>
      <c r="F13" s="13"/>
      <c r="G13" s="13"/>
      <c r="H13" s="13"/>
      <c r="I13" s="13"/>
      <c r="J13" s="13"/>
      <c r="K13" s="13"/>
      <c r="L13" s="13"/>
      <c r="M13" s="13"/>
    </row>
    <row r="14" spans="1:13" x14ac:dyDescent="0.35">
      <c r="A14" s="13"/>
      <c r="B14" s="104">
        <f>'Input '!B146</f>
        <v>0</v>
      </c>
      <c r="C14" s="105" t="s">
        <v>308</v>
      </c>
      <c r="D14" s="13"/>
      <c r="E14" s="13"/>
      <c r="G14" s="13"/>
      <c r="H14" s="13"/>
      <c r="I14" s="13"/>
      <c r="J14" s="13"/>
      <c r="K14" s="13"/>
      <c r="L14" s="13"/>
      <c r="M14" s="13"/>
    </row>
    <row r="15" spans="1:13" x14ac:dyDescent="0.35">
      <c r="A15" s="13"/>
      <c r="B15" s="106">
        <f>'Input '!B147</f>
        <v>0</v>
      </c>
      <c r="C15" s="105" t="s">
        <v>396</v>
      </c>
      <c r="D15" s="13"/>
      <c r="E15" s="13"/>
      <c r="G15" s="13"/>
      <c r="H15" s="13"/>
      <c r="I15" s="13"/>
      <c r="J15" s="13"/>
      <c r="K15" s="13"/>
      <c r="L15" s="13"/>
      <c r="M15" s="13"/>
    </row>
    <row r="16" spans="1:13" x14ac:dyDescent="0.35">
      <c r="A16" s="13"/>
      <c r="B16" s="107">
        <f>'Input '!B148*8.345</f>
        <v>0</v>
      </c>
      <c r="C16" s="105" t="s">
        <v>303</v>
      </c>
      <c r="D16" s="13"/>
      <c r="E16" s="13" t="s">
        <v>306</v>
      </c>
      <c r="F16" s="13"/>
      <c r="G16" s="13"/>
      <c r="H16" s="13"/>
      <c r="I16" s="13"/>
      <c r="J16" s="13"/>
      <c r="K16" s="13"/>
      <c r="L16" s="13"/>
      <c r="M16" s="13"/>
    </row>
    <row r="17" spans="1:13" x14ac:dyDescent="0.35">
      <c r="A17" s="13"/>
      <c r="B17" s="108">
        <f>B14*(B15/100)*B16</f>
        <v>0</v>
      </c>
      <c r="C17" s="109" t="s">
        <v>307</v>
      </c>
      <c r="D17" s="13"/>
      <c r="E17" s="13"/>
      <c r="F17" s="101"/>
      <c r="G17" s="13"/>
      <c r="H17" s="13"/>
      <c r="I17" s="13"/>
      <c r="J17" s="13"/>
      <c r="K17" s="13"/>
      <c r="L17" s="13"/>
      <c r="M17" s="13"/>
    </row>
    <row r="18" spans="1:13" x14ac:dyDescent="0.35">
      <c r="A18" s="13"/>
      <c r="B18" s="180">
        <f>'Input '!B149*(B15/100)*B16</f>
        <v>0</v>
      </c>
      <c r="C18" s="118" t="s">
        <v>325</v>
      </c>
      <c r="D18" s="13"/>
      <c r="E18" s="13"/>
      <c r="F18" s="101"/>
      <c r="G18" s="13"/>
      <c r="H18" s="13"/>
      <c r="I18" s="13"/>
      <c r="J18" s="13"/>
      <c r="K18" s="13"/>
      <c r="L18" s="13"/>
      <c r="M18" s="13"/>
    </row>
    <row r="19" spans="1:13" x14ac:dyDescent="0.35">
      <c r="A19" s="13"/>
      <c r="B19" s="180">
        <f>'Input '!B150/100*B17</f>
        <v>0</v>
      </c>
      <c r="C19" s="118" t="s">
        <v>478</v>
      </c>
      <c r="D19" s="13"/>
      <c r="E19" s="13"/>
      <c r="F19" s="101"/>
      <c r="G19" s="13"/>
      <c r="H19" s="13"/>
      <c r="I19" s="13"/>
      <c r="J19" s="13"/>
      <c r="K19" s="13"/>
      <c r="L19" s="13"/>
      <c r="M19" s="13"/>
    </row>
    <row r="20" spans="1:13" x14ac:dyDescent="0.35">
      <c r="A20" s="13"/>
      <c r="B20" s="28"/>
      <c r="C20" s="22"/>
      <c r="E20" s="2"/>
      <c r="F20" s="13"/>
      <c r="G20" s="13"/>
      <c r="H20" s="13"/>
      <c r="I20" s="13"/>
      <c r="J20" s="13"/>
      <c r="K20" s="13"/>
      <c r="L20" s="13"/>
      <c r="M20" s="13"/>
    </row>
    <row r="21" spans="1:13" x14ac:dyDescent="0.35">
      <c r="A21" s="13"/>
      <c r="B21" s="98" t="str">
        <f>IF('Input '!B151:C151="","Nitric Acid containing Product C - Not Applicable",'Input '!B151:C151)</f>
        <v>Nitric Acid containing Product C - Not Applicable</v>
      </c>
      <c r="C21" s="13"/>
      <c r="D21" s="13"/>
      <c r="E21" s="14"/>
      <c r="F21" s="13"/>
      <c r="G21" s="13"/>
      <c r="H21" s="13"/>
      <c r="I21" s="13"/>
      <c r="J21" s="13"/>
      <c r="K21" s="13"/>
      <c r="L21" s="13"/>
      <c r="M21" s="13"/>
    </row>
    <row r="22" spans="1:13" x14ac:dyDescent="0.35">
      <c r="A22" s="13"/>
      <c r="B22" s="104">
        <f>'Input '!B152</f>
        <v>0</v>
      </c>
      <c r="C22" s="105" t="s">
        <v>308</v>
      </c>
      <c r="D22" s="13"/>
      <c r="E22" s="13"/>
      <c r="F22" s="13"/>
      <c r="G22" s="13"/>
      <c r="H22" s="13"/>
      <c r="I22" s="13"/>
      <c r="J22" s="13"/>
      <c r="K22" s="13"/>
      <c r="L22" s="13"/>
      <c r="M22" s="13"/>
    </row>
    <row r="23" spans="1:13" x14ac:dyDescent="0.35">
      <c r="A23" s="13"/>
      <c r="B23" s="106">
        <f>'Input '!B153</f>
        <v>0</v>
      </c>
      <c r="C23" s="105" t="s">
        <v>396</v>
      </c>
      <c r="D23" s="13"/>
      <c r="E23" s="13"/>
      <c r="F23" s="13"/>
      <c r="G23" s="13"/>
      <c r="H23" s="13"/>
      <c r="I23" s="13"/>
      <c r="J23" s="13"/>
      <c r="K23" s="13"/>
      <c r="L23" s="13"/>
      <c r="M23" s="13"/>
    </row>
    <row r="24" spans="1:13" x14ac:dyDescent="0.35">
      <c r="A24" s="13"/>
      <c r="B24" s="107">
        <f>'Input '!B154*8.345</f>
        <v>0</v>
      </c>
      <c r="C24" s="105" t="s">
        <v>303</v>
      </c>
      <c r="D24" s="13"/>
      <c r="E24" s="13" t="s">
        <v>306</v>
      </c>
      <c r="F24" s="13"/>
      <c r="G24" s="13"/>
      <c r="H24" s="13"/>
      <c r="I24" s="13"/>
      <c r="J24" s="13"/>
      <c r="K24" s="13"/>
      <c r="L24" s="13"/>
      <c r="M24" s="13"/>
    </row>
    <row r="25" spans="1:13" x14ac:dyDescent="0.35">
      <c r="A25" s="13"/>
      <c r="B25" s="108">
        <f>B22*(B23/100)*B24</f>
        <v>0</v>
      </c>
      <c r="C25" s="109" t="s">
        <v>307</v>
      </c>
      <c r="D25" s="13"/>
      <c r="E25" s="13"/>
      <c r="F25" s="13"/>
      <c r="G25" s="13"/>
      <c r="H25" s="13"/>
      <c r="I25" s="13"/>
      <c r="J25" s="13"/>
      <c r="K25" s="13"/>
      <c r="L25" s="13"/>
      <c r="M25" s="13"/>
    </row>
    <row r="26" spans="1:13" x14ac:dyDescent="0.35">
      <c r="A26" s="13"/>
      <c r="B26" s="180">
        <f>'Input '!B155*(B23/100)*B24</f>
        <v>0</v>
      </c>
      <c r="C26" s="118" t="s">
        <v>325</v>
      </c>
      <c r="D26" s="13"/>
      <c r="E26" s="13"/>
      <c r="F26" s="13"/>
      <c r="G26" s="13"/>
      <c r="H26" s="13"/>
      <c r="I26" s="13"/>
      <c r="J26" s="13"/>
      <c r="K26" s="13"/>
      <c r="L26" s="13"/>
      <c r="M26" s="13"/>
    </row>
    <row r="27" spans="1:13" x14ac:dyDescent="0.35">
      <c r="A27" s="13"/>
      <c r="B27" s="180">
        <f>'Input '!B156/100*B25</f>
        <v>0</v>
      </c>
      <c r="C27" s="118" t="s">
        <v>478</v>
      </c>
      <c r="D27" s="13"/>
      <c r="E27" s="13"/>
      <c r="F27" s="13"/>
      <c r="G27" s="13"/>
      <c r="H27" s="13"/>
      <c r="I27" s="13"/>
      <c r="J27" s="13"/>
      <c r="K27" s="13"/>
      <c r="L27" s="13"/>
      <c r="M27" s="13"/>
    </row>
    <row r="28" spans="1:13" x14ac:dyDescent="0.35">
      <c r="A28" s="13"/>
      <c r="B28" s="24"/>
      <c r="C28" s="90"/>
      <c r="E28" s="13"/>
      <c r="F28" s="13"/>
      <c r="G28" s="13"/>
      <c r="H28" s="13"/>
      <c r="I28" s="13"/>
      <c r="J28" s="13"/>
      <c r="K28" s="13"/>
      <c r="L28" s="13"/>
      <c r="M28" s="13"/>
    </row>
    <row r="29" spans="1:13" x14ac:dyDescent="0.35">
      <c r="A29" s="13"/>
      <c r="B29" s="110">
        <f>B9+B17+B25</f>
        <v>0</v>
      </c>
      <c r="C29" s="111" t="s">
        <v>309</v>
      </c>
      <c r="E29" s="13"/>
      <c r="F29" s="13"/>
      <c r="G29" s="13"/>
      <c r="H29" s="13"/>
      <c r="I29" s="13"/>
      <c r="J29" s="13"/>
      <c r="K29" s="13"/>
      <c r="L29" s="13"/>
      <c r="M29" s="13"/>
    </row>
    <row r="30" spans="1:13" x14ac:dyDescent="0.35">
      <c r="A30" s="13"/>
      <c r="B30" s="24">
        <f>B11+B19+B27</f>
        <v>0</v>
      </c>
      <c r="C30" s="118" t="s">
        <v>479</v>
      </c>
      <c r="E30" s="2"/>
      <c r="F30" s="13"/>
      <c r="G30" s="13"/>
      <c r="H30" s="13"/>
      <c r="I30" s="13"/>
      <c r="J30" s="13"/>
      <c r="K30" s="13"/>
      <c r="L30" s="13"/>
      <c r="M30" s="13"/>
    </row>
    <row r="31" spans="1:13" x14ac:dyDescent="0.35">
      <c r="A31" s="13"/>
      <c r="B31" s="24"/>
      <c r="C31" s="90"/>
      <c r="E31" s="2"/>
      <c r="F31" s="13"/>
      <c r="G31" s="13"/>
      <c r="H31" s="13"/>
      <c r="I31" s="13"/>
      <c r="J31" s="15"/>
      <c r="K31" s="13"/>
      <c r="L31" s="13"/>
      <c r="M31" s="13"/>
    </row>
    <row r="32" spans="1:13" x14ac:dyDescent="0.35">
      <c r="A32" s="13"/>
      <c r="B32" s="80"/>
      <c r="C32" s="90"/>
      <c r="E32" s="2"/>
      <c r="F32" s="13"/>
      <c r="G32" s="13"/>
      <c r="H32" s="13"/>
      <c r="I32" s="13"/>
      <c r="J32" s="15"/>
      <c r="K32" s="13"/>
      <c r="L32" s="13"/>
      <c r="M32" s="13"/>
    </row>
    <row r="33" spans="1:13" x14ac:dyDescent="0.35">
      <c r="A33" s="13"/>
      <c r="B33" s="1"/>
      <c r="C33" s="13"/>
      <c r="D33" s="13"/>
      <c r="E33" s="13"/>
      <c r="F33" s="13"/>
      <c r="G33" s="13"/>
      <c r="H33" s="13"/>
      <c r="I33" s="13"/>
      <c r="J33" s="13"/>
      <c r="K33" s="13"/>
      <c r="L33" s="13"/>
      <c r="M33" s="13"/>
    </row>
    <row r="34" spans="1:13" x14ac:dyDescent="0.35">
      <c r="A34" s="13"/>
      <c r="B34" s="98"/>
      <c r="C34" s="13"/>
      <c r="D34" s="13"/>
      <c r="E34" s="13"/>
      <c r="F34" s="13"/>
      <c r="G34" s="13"/>
      <c r="H34" s="13"/>
      <c r="I34" s="13"/>
      <c r="J34" s="13"/>
      <c r="K34" s="13"/>
      <c r="L34" s="13"/>
      <c r="M34" s="13"/>
    </row>
    <row r="35" spans="1:13" x14ac:dyDescent="0.35">
      <c r="A35" s="13"/>
      <c r="B35" s="22"/>
      <c r="C35" s="13"/>
      <c r="D35" s="13"/>
      <c r="F35" s="13"/>
      <c r="G35" s="13"/>
      <c r="H35" s="13"/>
      <c r="I35" s="13"/>
      <c r="J35" s="13"/>
      <c r="K35" s="13"/>
      <c r="L35" s="13"/>
      <c r="M35" s="13"/>
    </row>
    <row r="36" spans="1:13" x14ac:dyDescent="0.35">
      <c r="H36" s="13"/>
    </row>
  </sheetData>
  <sheetProtection algorithmName="SHA-512" hashValue="9yFE5zWAVGEc4QTfgBkU3Q9/yzqtFjPg0o0heNfQXag8mmPYrywyFUE54vSWG7v7dnpH5nCxpVzpUtQxUXRpAQ==" saltValue="AKZfaQvh4Eg1SGlXQIm3uw==" spinCount="100000" sheet="1" formatCells="0" formatColumns="0" formatRows="0" insertColumns="0" insertRows="0" deleteColumns="0" deleteRows="0"/>
  <mergeCells count="1">
    <mergeCell ref="B2:F2"/>
  </mergeCells>
  <pageMargins left="0.7" right="0.7" top="0.75" bottom="0.75" header="0.3" footer="0.3"/>
  <pageSetup scale="77" orientation="portrait" r:id="rId1"/>
  <headerFooter>
    <oddHeader>&amp;CTRI Guidance Tool</oddHeader>
    <oddFooter>&amp;LPrepared by US Poultry &amp; Egg
2nd Release: January 2018&amp;C&amp;G&amp;R&amp;10&amp;A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15"/>
  <sheetViews>
    <sheetView zoomScaleNormal="100" zoomScalePageLayoutView="150" workbookViewId="0">
      <selection activeCell="C54" sqref="C54"/>
    </sheetView>
  </sheetViews>
  <sheetFormatPr defaultRowHeight="14.5" x14ac:dyDescent="0.35"/>
  <cols>
    <col min="1" max="1" width="5.1796875" customWidth="1"/>
    <col min="2" max="2" width="15.453125" customWidth="1"/>
    <col min="3" max="4" width="24.54296875" customWidth="1"/>
    <col min="6" max="6" width="33.54296875" customWidth="1"/>
  </cols>
  <sheetData>
    <row r="1" spans="1:13" ht="15.5" x14ac:dyDescent="0.35">
      <c r="A1" s="123" t="s">
        <v>26</v>
      </c>
      <c r="B1" s="124"/>
      <c r="C1" s="124"/>
      <c r="D1" s="124"/>
      <c r="E1" s="124"/>
      <c r="F1" s="124"/>
      <c r="G1" s="13"/>
      <c r="H1" s="13"/>
      <c r="I1" s="13"/>
      <c r="J1" s="13"/>
      <c r="K1" s="13"/>
      <c r="L1" s="13"/>
      <c r="M1" s="13"/>
    </row>
    <row r="2" spans="1:13" ht="57" customHeight="1" x14ac:dyDescent="0.35">
      <c r="A2" s="96"/>
      <c r="B2" s="295" t="s">
        <v>442</v>
      </c>
      <c r="C2" s="295"/>
      <c r="D2" s="295"/>
      <c r="E2" s="295"/>
      <c r="F2" s="295"/>
      <c r="G2" s="13"/>
      <c r="H2" s="13"/>
      <c r="I2" s="13"/>
      <c r="J2" s="13"/>
      <c r="K2" s="13"/>
      <c r="L2" s="13"/>
      <c r="M2" s="13"/>
    </row>
    <row r="3" spans="1:13" ht="9" customHeight="1" x14ac:dyDescent="0.35">
      <c r="A3" s="19"/>
      <c r="B3" s="13"/>
      <c r="C3" s="13"/>
      <c r="D3" s="13"/>
      <c r="E3" s="13"/>
      <c r="F3" s="13"/>
      <c r="G3" s="13"/>
      <c r="H3" s="13"/>
      <c r="I3" s="13"/>
      <c r="J3" s="13"/>
      <c r="K3" s="13"/>
      <c r="L3" s="13"/>
      <c r="M3" s="13"/>
    </row>
    <row r="4" spans="1:13" x14ac:dyDescent="0.35">
      <c r="A4" s="20" t="s">
        <v>361</v>
      </c>
      <c r="B4" s="21"/>
      <c r="C4" s="13"/>
      <c r="D4" s="87" t="str">
        <f>IF('Input '!B158="","Chlorine Gas Use Not Applicable","")</f>
        <v>Chlorine Gas Use Not Applicable</v>
      </c>
      <c r="E4" s="14"/>
      <c r="F4" s="13"/>
      <c r="G4" s="13"/>
      <c r="H4" s="13"/>
      <c r="I4" s="13"/>
      <c r="J4" s="13"/>
      <c r="K4" s="13"/>
      <c r="L4" s="13"/>
      <c r="M4" s="13"/>
    </row>
    <row r="5" spans="1:13" x14ac:dyDescent="0.35">
      <c r="A5" s="13"/>
      <c r="B5" s="104">
        <f>'Input '!B158</f>
        <v>0</v>
      </c>
      <c r="C5" s="105" t="s">
        <v>362</v>
      </c>
      <c r="D5" s="13"/>
      <c r="E5" s="13"/>
      <c r="G5" s="13"/>
      <c r="H5" s="13"/>
      <c r="I5" s="13"/>
      <c r="J5" s="13"/>
      <c r="K5" s="13"/>
      <c r="L5" s="13"/>
      <c r="M5" s="13"/>
    </row>
    <row r="6" spans="1:13" x14ac:dyDescent="0.35">
      <c r="A6" s="13"/>
      <c r="B6" s="108">
        <f>B5</f>
        <v>0</v>
      </c>
      <c r="C6" s="109" t="s">
        <v>307</v>
      </c>
      <c r="D6" s="13"/>
      <c r="E6" s="13"/>
      <c r="F6" s="101"/>
      <c r="G6" s="13"/>
      <c r="H6" s="13"/>
      <c r="I6" s="13"/>
      <c r="J6" s="13"/>
      <c r="K6" s="13"/>
      <c r="L6" s="13"/>
      <c r="M6" s="13"/>
    </row>
    <row r="7" spans="1:13" x14ac:dyDescent="0.35">
      <c r="A7" s="13"/>
      <c r="B7" s="112">
        <f>('Input '!B160/100)*B6</f>
        <v>0</v>
      </c>
      <c r="C7" s="105" t="s">
        <v>318</v>
      </c>
      <c r="D7" s="13"/>
      <c r="E7" s="232"/>
      <c r="F7" s="232"/>
      <c r="G7" s="13"/>
      <c r="H7" s="13"/>
      <c r="I7" s="13"/>
      <c r="J7" s="13"/>
      <c r="K7" s="13"/>
      <c r="L7" s="13"/>
      <c r="M7" s="13"/>
    </row>
    <row r="8" spans="1:13" x14ac:dyDescent="0.35">
      <c r="A8" s="13"/>
      <c r="B8" s="112">
        <f>'Input '!B159</f>
        <v>0</v>
      </c>
      <c r="C8" s="118" t="s">
        <v>325</v>
      </c>
      <c r="D8" s="13"/>
      <c r="E8" s="83"/>
      <c r="F8" s="83"/>
      <c r="G8" s="13"/>
      <c r="H8" s="13"/>
      <c r="I8" s="13"/>
      <c r="J8" s="13"/>
      <c r="K8" s="13"/>
      <c r="L8" s="13"/>
      <c r="M8" s="13"/>
    </row>
    <row r="9" spans="1:13" x14ac:dyDescent="0.35">
      <c r="A9" s="13"/>
      <c r="B9" s="24"/>
      <c r="C9" s="102"/>
      <c r="D9" s="102"/>
      <c r="E9" s="103"/>
      <c r="F9" s="103"/>
      <c r="G9" s="13"/>
      <c r="H9" s="13"/>
      <c r="I9" s="13"/>
      <c r="J9" s="13"/>
      <c r="K9" s="13"/>
      <c r="L9" s="13"/>
      <c r="M9" s="13"/>
    </row>
    <row r="10" spans="1:13" x14ac:dyDescent="0.35">
      <c r="A10" s="13"/>
      <c r="B10" s="24"/>
      <c r="C10" s="90"/>
      <c r="E10" s="2"/>
      <c r="F10" s="13"/>
      <c r="G10" s="13"/>
      <c r="H10" s="13"/>
      <c r="I10" s="13"/>
      <c r="J10" s="15"/>
      <c r="K10" s="13"/>
      <c r="L10" s="13"/>
      <c r="M10" s="13"/>
    </row>
    <row r="11" spans="1:13" x14ac:dyDescent="0.35">
      <c r="A11" s="13"/>
      <c r="B11" s="80"/>
      <c r="C11" s="90"/>
      <c r="E11" s="2"/>
      <c r="F11" s="13"/>
      <c r="G11" s="13"/>
      <c r="H11" s="13"/>
      <c r="I11" s="13"/>
      <c r="J11" s="15"/>
      <c r="K11" s="13"/>
      <c r="L11" s="13"/>
      <c r="M11" s="13"/>
    </row>
    <row r="12" spans="1:13" x14ac:dyDescent="0.35">
      <c r="A12" s="13"/>
      <c r="B12" s="1"/>
      <c r="C12" s="13"/>
      <c r="D12" s="13"/>
      <c r="E12" s="13"/>
      <c r="F12" s="13"/>
      <c r="G12" s="13"/>
      <c r="H12" s="13"/>
      <c r="I12" s="13"/>
      <c r="J12" s="13"/>
      <c r="K12" s="13"/>
      <c r="L12" s="13"/>
      <c r="M12" s="13"/>
    </row>
    <row r="13" spans="1:13" x14ac:dyDescent="0.35">
      <c r="A13" s="13"/>
      <c r="B13" s="98"/>
      <c r="C13" s="13"/>
      <c r="D13" s="13"/>
      <c r="E13" s="13"/>
      <c r="F13" s="13"/>
      <c r="G13" s="13"/>
      <c r="H13" s="13"/>
      <c r="I13" s="13"/>
      <c r="J13" s="13"/>
      <c r="K13" s="13"/>
      <c r="L13" s="13"/>
      <c r="M13" s="13"/>
    </row>
    <row r="14" spans="1:13" x14ac:dyDescent="0.35">
      <c r="A14" s="13"/>
      <c r="B14" s="22"/>
      <c r="C14" s="13"/>
      <c r="D14" s="13"/>
      <c r="F14" s="13"/>
      <c r="G14" s="13"/>
      <c r="H14" s="13"/>
      <c r="I14" s="13"/>
      <c r="J14" s="13"/>
      <c r="K14" s="13"/>
      <c r="L14" s="13"/>
      <c r="M14" s="13"/>
    </row>
    <row r="15" spans="1:13" x14ac:dyDescent="0.35">
      <c r="H15" s="13"/>
    </row>
  </sheetData>
  <sheetProtection algorithmName="SHA-512" hashValue="cD59DyHpaZlojVMIUKXSwLTCbB+Y1CeP6INqHDxkgXxc3+p3LNQRsvnsB0GiNTo/qtVMI7nihsLDlpBjiu+FYQ==" saltValue="5LvFpu7IxTPV9ALmK/IlyQ==" spinCount="100000" sheet="1" formatCells="0" formatColumns="0" formatRows="0" insertColumns="0" insertRows="0" deleteColumns="0" deleteRows="0"/>
  <mergeCells count="2">
    <mergeCell ref="B2:F2"/>
    <mergeCell ref="E7:F7"/>
  </mergeCells>
  <pageMargins left="0.7" right="0.7" top="0.75" bottom="0.75" header="0.3" footer="0.3"/>
  <pageSetup scale="77" orientation="portrait" r:id="rId1"/>
  <headerFooter>
    <oddHeader>&amp;CTRI Guidance Tool</oddHeader>
    <oddFooter>&amp;LPrepared by US Poultry &amp; Egg
2nd Release: January 2018&amp;C&amp;G&amp;R&amp;10&amp;A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2"/>
  <sheetViews>
    <sheetView tabSelected="1" zoomScaleNormal="100" zoomScalePageLayoutView="150" workbookViewId="0">
      <selection activeCell="D7" sqref="D7"/>
    </sheetView>
  </sheetViews>
  <sheetFormatPr defaultRowHeight="14.5" x14ac:dyDescent="0.35"/>
  <cols>
    <col min="1" max="1" width="4" customWidth="1"/>
    <col min="2" max="2" width="93" customWidth="1"/>
  </cols>
  <sheetData>
    <row r="1" spans="1:2" ht="18.5" x14ac:dyDescent="0.45">
      <c r="A1" s="224" t="s">
        <v>413</v>
      </c>
      <c r="B1" s="224"/>
    </row>
    <row r="2" spans="1:2" ht="15.5" x14ac:dyDescent="0.35">
      <c r="A2" s="223" t="s">
        <v>406</v>
      </c>
      <c r="B2" s="223"/>
    </row>
    <row r="3" spans="1:2" x14ac:dyDescent="0.35">
      <c r="A3" s="122"/>
      <c r="B3" s="189" t="s">
        <v>499</v>
      </c>
    </row>
    <row r="4" spans="1:2" x14ac:dyDescent="0.35">
      <c r="A4" s="222" t="s">
        <v>335</v>
      </c>
      <c r="B4" s="222"/>
    </row>
    <row r="5" spans="1:2" ht="43.5" x14ac:dyDescent="0.35">
      <c r="B5" s="121" t="s">
        <v>409</v>
      </c>
    </row>
    <row r="6" spans="1:2" x14ac:dyDescent="0.35">
      <c r="B6" s="168" t="s">
        <v>334</v>
      </c>
    </row>
    <row r="7" spans="1:2" ht="130.5" x14ac:dyDescent="0.35">
      <c r="B7" s="121" t="s">
        <v>497</v>
      </c>
    </row>
    <row r="8" spans="1:2" ht="29" x14ac:dyDescent="0.35">
      <c r="B8" s="174" t="s">
        <v>429</v>
      </c>
    </row>
    <row r="9" spans="1:2" x14ac:dyDescent="0.35">
      <c r="B9" s="168" t="s">
        <v>336</v>
      </c>
    </row>
    <row r="10" spans="1:2" ht="43.5" x14ac:dyDescent="0.35">
      <c r="B10" s="121" t="s">
        <v>337</v>
      </c>
    </row>
    <row r="11" spans="1:2" x14ac:dyDescent="0.35">
      <c r="A11" s="122"/>
      <c r="B11" s="122"/>
    </row>
    <row r="12" spans="1:2" x14ac:dyDescent="0.35">
      <c r="A12" s="222" t="s">
        <v>399</v>
      </c>
      <c r="B12" s="222"/>
    </row>
    <row r="13" spans="1:2" ht="43.5" x14ac:dyDescent="0.35">
      <c r="B13" s="169" t="s">
        <v>339</v>
      </c>
    </row>
    <row r="14" spans="1:2" x14ac:dyDescent="0.35">
      <c r="B14" s="170" t="s">
        <v>411</v>
      </c>
    </row>
    <row r="15" spans="1:2" ht="43.5" x14ac:dyDescent="0.35">
      <c r="B15" s="121" t="s">
        <v>398</v>
      </c>
    </row>
    <row r="16" spans="1:2" ht="45.5" x14ac:dyDescent="0.35">
      <c r="B16" s="121" t="s">
        <v>86</v>
      </c>
    </row>
    <row r="17" spans="1:2" ht="89" x14ac:dyDescent="0.45">
      <c r="B17" s="121" t="s">
        <v>416</v>
      </c>
    </row>
    <row r="18" spans="1:2" x14ac:dyDescent="0.35">
      <c r="B18" s="168" t="s">
        <v>338</v>
      </c>
    </row>
    <row r="19" spans="1:2" x14ac:dyDescent="0.35">
      <c r="B19" s="168" t="s">
        <v>432</v>
      </c>
    </row>
    <row r="20" spans="1:2" x14ac:dyDescent="0.35">
      <c r="A20" s="122"/>
      <c r="B20" s="122"/>
    </row>
    <row r="21" spans="1:2" x14ac:dyDescent="0.35">
      <c r="A21" s="222" t="s">
        <v>354</v>
      </c>
      <c r="B21" s="222"/>
    </row>
    <row r="22" spans="1:2" x14ac:dyDescent="0.35">
      <c r="B22" t="s">
        <v>343</v>
      </c>
    </row>
    <row r="23" spans="1:2" x14ac:dyDescent="0.35">
      <c r="B23" t="s">
        <v>340</v>
      </c>
    </row>
    <row r="24" spans="1:2" x14ac:dyDescent="0.35">
      <c r="B24" t="s">
        <v>341</v>
      </c>
    </row>
    <row r="25" spans="1:2" x14ac:dyDescent="0.35">
      <c r="B25" t="s">
        <v>342</v>
      </c>
    </row>
    <row r="26" spans="1:2" x14ac:dyDescent="0.35">
      <c r="B26" t="s">
        <v>345</v>
      </c>
    </row>
    <row r="27" spans="1:2" x14ac:dyDescent="0.35">
      <c r="B27" t="s">
        <v>346</v>
      </c>
    </row>
    <row r="28" spans="1:2" x14ac:dyDescent="0.35">
      <c r="B28" t="s">
        <v>347</v>
      </c>
    </row>
    <row r="29" spans="1:2" x14ac:dyDescent="0.35">
      <c r="B29" t="s">
        <v>348</v>
      </c>
    </row>
    <row r="30" spans="1:2" x14ac:dyDescent="0.35">
      <c r="B30" t="s">
        <v>349</v>
      </c>
    </row>
    <row r="31" spans="1:2" x14ac:dyDescent="0.35">
      <c r="B31" t="s">
        <v>344</v>
      </c>
    </row>
    <row r="32" spans="1:2" x14ac:dyDescent="0.35">
      <c r="A32" s="122"/>
      <c r="B32" s="122"/>
    </row>
    <row r="33" spans="1:2" x14ac:dyDescent="0.35">
      <c r="A33" s="222" t="s">
        <v>355</v>
      </c>
      <c r="B33" s="222"/>
    </row>
    <row r="34" spans="1:2" ht="43.5" x14ac:dyDescent="0.35">
      <c r="B34" s="120" t="s">
        <v>350</v>
      </c>
    </row>
    <row r="35" spans="1:2" ht="29" x14ac:dyDescent="0.35">
      <c r="B35" s="120" t="s">
        <v>351</v>
      </c>
    </row>
    <row r="36" spans="1:2" ht="29" x14ac:dyDescent="0.35">
      <c r="B36" s="120" t="s">
        <v>352</v>
      </c>
    </row>
    <row r="37" spans="1:2" ht="29" x14ac:dyDescent="0.35">
      <c r="B37" s="120" t="s">
        <v>475</v>
      </c>
    </row>
    <row r="38" spans="1:2" x14ac:dyDescent="0.35">
      <c r="B38" s="160" t="s">
        <v>418</v>
      </c>
    </row>
    <row r="39" spans="1:2" x14ac:dyDescent="0.35">
      <c r="A39" s="155"/>
      <c r="B39" s="156"/>
    </row>
    <row r="40" spans="1:2" x14ac:dyDescent="0.35">
      <c r="A40" s="222" t="s">
        <v>353</v>
      </c>
      <c r="B40" s="222"/>
    </row>
    <row r="41" spans="1:2" ht="116" x14ac:dyDescent="0.35">
      <c r="B41" s="121" t="s">
        <v>484</v>
      </c>
    </row>
    <row r="42" spans="1:2" ht="6.75" customHeight="1" x14ac:dyDescent="0.35"/>
  </sheetData>
  <sheetProtection algorithmName="SHA-512" hashValue="69qqCFsaN46Sx63xAqzb/QibLPZv3nU19oj/JFBKstdGxc4uOLxeyv0tUQ1nzLGuZtptoYNY9KVHOFamw4onjQ==" saltValue="lcCxTqfH+tb8M24729NnKw==" spinCount="100000" sheet="1" formatCells="0" formatColumns="0" formatRows="0" insertColumns="0" insertRows="0" deleteColumns="0" deleteRows="0"/>
  <mergeCells count="7">
    <mergeCell ref="A40:B40"/>
    <mergeCell ref="A2:B2"/>
    <mergeCell ref="A4:B4"/>
    <mergeCell ref="A1:B1"/>
    <mergeCell ref="A12:B12"/>
    <mergeCell ref="A21:B21"/>
    <mergeCell ref="A33:B33"/>
  </mergeCells>
  <hyperlinks>
    <hyperlink ref="B38" r:id="rId1" display="https://www.epa.gov/toxics-release-inventory-tri-program    " xr:uid="{00000000-0004-0000-0100-000000000000}"/>
  </hyperlinks>
  <pageMargins left="0.7" right="0.7" top="0.75" bottom="0.79374999999999996" header="0.3" footer="0.3"/>
  <pageSetup scale="90" orientation="portrait" r:id="rId2"/>
  <headerFooter>
    <oddFooter>&amp;LPrepared by US Poultry &amp; Egg
2nd Release: January 2018&amp;C&amp;G&amp;R&amp;10&amp;A
Page &amp;P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5"/>
  <sheetViews>
    <sheetView zoomScaleNormal="100" zoomScalePageLayoutView="140" workbookViewId="0">
      <selection activeCell="C72" sqref="C72"/>
    </sheetView>
  </sheetViews>
  <sheetFormatPr defaultRowHeight="14.5" x14ac:dyDescent="0.35"/>
  <cols>
    <col min="1" max="1" width="5.1796875" customWidth="1"/>
    <col min="2" max="2" width="15.453125" customWidth="1"/>
    <col min="3" max="3" width="24.453125" customWidth="1"/>
    <col min="4" max="4" width="24.54296875" customWidth="1"/>
    <col min="5" max="5" width="11.1796875" customWidth="1"/>
    <col min="6" max="6" width="33.7265625" customWidth="1"/>
  </cols>
  <sheetData>
    <row r="1" spans="1:6" ht="15.5" x14ac:dyDescent="0.35">
      <c r="A1" s="225" t="s">
        <v>449</v>
      </c>
      <c r="B1" s="225"/>
      <c r="C1" s="225"/>
      <c r="D1" s="225"/>
      <c r="E1" s="225"/>
      <c r="F1" s="225"/>
    </row>
    <row r="2" spans="1:6" ht="29.15" customHeight="1" x14ac:dyDescent="0.35">
      <c r="A2" s="227" t="s">
        <v>454</v>
      </c>
      <c r="B2" s="227"/>
      <c r="C2" s="227"/>
      <c r="D2" s="227"/>
      <c r="E2" s="227"/>
      <c r="F2" s="227"/>
    </row>
    <row r="3" spans="1:6" ht="15.5" x14ac:dyDescent="0.35">
      <c r="A3" s="126" t="s">
        <v>466</v>
      </c>
      <c r="B3" s="199"/>
      <c r="C3" s="200"/>
      <c r="D3" s="200"/>
      <c r="E3" s="200"/>
      <c r="F3" s="200"/>
    </row>
    <row r="4" spans="1:6" ht="15.5" x14ac:dyDescent="0.35">
      <c r="B4" s="2"/>
      <c r="C4" s="193"/>
      <c r="D4" s="193"/>
      <c r="E4" s="193"/>
      <c r="F4" s="193"/>
    </row>
    <row r="5" spans="1:6" ht="15.5" x14ac:dyDescent="0.35">
      <c r="B5" s="2"/>
      <c r="C5" s="193"/>
      <c r="D5" s="193"/>
      <c r="E5" s="193"/>
      <c r="F5" s="193"/>
    </row>
    <row r="6" spans="1:6" ht="15.5" x14ac:dyDescent="0.35">
      <c r="B6" s="2"/>
      <c r="C6" s="193"/>
      <c r="D6" s="193"/>
      <c r="E6" s="193"/>
      <c r="F6" s="193"/>
    </row>
    <row r="7" spans="1:6" ht="15.5" x14ac:dyDescent="0.35">
      <c r="B7" s="2"/>
      <c r="C7" s="193"/>
      <c r="D7" s="193"/>
      <c r="E7" s="193"/>
      <c r="F7" s="193"/>
    </row>
    <row r="8" spans="1:6" ht="15.5" x14ac:dyDescent="0.35">
      <c r="B8" s="2"/>
      <c r="C8" s="193"/>
      <c r="D8" s="193"/>
      <c r="E8" s="193"/>
      <c r="F8" s="193"/>
    </row>
    <row r="9" spans="1:6" ht="15.5" x14ac:dyDescent="0.35">
      <c r="B9" s="2"/>
      <c r="C9" s="193"/>
      <c r="D9" s="193"/>
      <c r="E9" s="193"/>
      <c r="F9" s="193"/>
    </row>
    <row r="10" spans="1:6" ht="15.5" x14ac:dyDescent="0.35">
      <c r="B10" s="2"/>
      <c r="C10" s="193"/>
      <c r="D10" s="193"/>
      <c r="E10" s="193"/>
      <c r="F10" s="193"/>
    </row>
    <row r="11" spans="1:6" ht="15.5" x14ac:dyDescent="0.35">
      <c r="B11" s="2"/>
      <c r="C11" s="193"/>
      <c r="D11" s="193"/>
      <c r="E11" s="193"/>
      <c r="F11" s="193"/>
    </row>
    <row r="12" spans="1:6" ht="15.5" x14ac:dyDescent="0.35">
      <c r="B12" s="2"/>
      <c r="C12" s="193"/>
      <c r="D12" s="193"/>
      <c r="E12" s="193"/>
      <c r="F12" s="193"/>
    </row>
    <row r="13" spans="1:6" ht="15.5" x14ac:dyDescent="0.35">
      <c r="B13" s="2"/>
      <c r="C13" s="193"/>
      <c r="D13" s="193"/>
      <c r="E13" s="193"/>
      <c r="F13" s="193"/>
    </row>
    <row r="14" spans="1:6" ht="15.5" x14ac:dyDescent="0.35">
      <c r="B14" s="2"/>
      <c r="C14" s="193"/>
      <c r="D14" s="193"/>
      <c r="E14" s="193"/>
      <c r="F14" s="193"/>
    </row>
    <row r="15" spans="1:6" ht="15.5" x14ac:dyDescent="0.35">
      <c r="B15" s="2"/>
      <c r="C15" s="193"/>
      <c r="D15" s="193"/>
      <c r="E15" s="193"/>
      <c r="F15" s="193"/>
    </row>
    <row r="16" spans="1:6" ht="15.5" x14ac:dyDescent="0.35">
      <c r="B16" s="2"/>
      <c r="C16" s="193"/>
      <c r="D16" s="193"/>
      <c r="E16" s="193"/>
      <c r="F16" s="193"/>
    </row>
    <row r="17" spans="1:6" ht="15.5" x14ac:dyDescent="0.35">
      <c r="B17" s="2"/>
      <c r="C17" s="193"/>
      <c r="D17" s="193"/>
      <c r="E17" s="193"/>
      <c r="F17" s="193"/>
    </row>
    <row r="18" spans="1:6" ht="15.5" x14ac:dyDescent="0.35">
      <c r="B18" s="2"/>
      <c r="C18" s="193"/>
      <c r="D18" s="193"/>
      <c r="E18" s="193"/>
      <c r="F18" s="193"/>
    </row>
    <row r="19" spans="1:6" ht="15.5" x14ac:dyDescent="0.35">
      <c r="B19" s="2"/>
      <c r="C19" s="193"/>
      <c r="D19" s="193"/>
      <c r="E19" s="193"/>
      <c r="F19" s="193"/>
    </row>
    <row r="20" spans="1:6" ht="15.5" x14ac:dyDescent="0.35">
      <c r="B20" s="2"/>
      <c r="C20" s="193"/>
      <c r="D20" s="193"/>
      <c r="E20" s="193"/>
      <c r="F20" s="193"/>
    </row>
    <row r="21" spans="1:6" ht="15.5" x14ac:dyDescent="0.35">
      <c r="B21" s="2"/>
      <c r="C21" s="193"/>
      <c r="D21" s="193"/>
      <c r="E21" s="193"/>
      <c r="F21" s="193"/>
    </row>
    <row r="24" spans="1:6" ht="15.5" x14ac:dyDescent="0.35">
      <c r="A24" s="57" t="s">
        <v>473</v>
      </c>
      <c r="B24" s="2"/>
      <c r="C24" s="193"/>
      <c r="D24" s="193"/>
      <c r="E24" s="193"/>
      <c r="F24" s="193"/>
    </row>
    <row r="25" spans="1:6" ht="46" customHeight="1" x14ac:dyDescent="0.35">
      <c r="B25" s="226" t="s">
        <v>490</v>
      </c>
      <c r="C25" s="226"/>
      <c r="D25" s="226"/>
      <c r="E25" s="226"/>
      <c r="F25" s="226"/>
    </row>
    <row r="26" spans="1:6" ht="29.5" customHeight="1" x14ac:dyDescent="0.35">
      <c r="B26" s="226" t="s">
        <v>472</v>
      </c>
      <c r="C26" s="226"/>
      <c r="D26" s="226"/>
      <c r="E26" s="226"/>
      <c r="F26" s="226"/>
    </row>
    <row r="27" spans="1:6" ht="15.5" x14ac:dyDescent="0.35">
      <c r="B27" s="2"/>
      <c r="C27" s="193"/>
      <c r="D27" s="193"/>
      <c r="E27" s="193"/>
      <c r="F27" s="193"/>
    </row>
    <row r="28" spans="1:6" ht="15.5" x14ac:dyDescent="0.35">
      <c r="A28" s="57" t="s">
        <v>463</v>
      </c>
      <c r="B28" s="2"/>
      <c r="C28" s="193"/>
      <c r="D28" s="193"/>
      <c r="E28" s="193"/>
      <c r="F28" s="193"/>
    </row>
    <row r="29" spans="1:6" ht="50.15" customHeight="1" x14ac:dyDescent="0.45">
      <c r="B29" s="226" t="s">
        <v>464</v>
      </c>
      <c r="C29" s="226"/>
      <c r="D29" s="226"/>
      <c r="E29" s="226"/>
      <c r="F29" s="226"/>
    </row>
    <row r="30" spans="1:6" ht="15.5" x14ac:dyDescent="0.35">
      <c r="C30" s="193"/>
      <c r="D30" s="193"/>
      <c r="E30" s="193"/>
      <c r="F30" s="193"/>
    </row>
    <row r="31" spans="1:6" ht="15.5" x14ac:dyDescent="0.35">
      <c r="A31" s="126" t="s">
        <v>467</v>
      </c>
      <c r="B31" s="200"/>
      <c r="C31" s="200"/>
      <c r="D31" s="200"/>
      <c r="E31" s="200"/>
      <c r="F31" s="200"/>
    </row>
    <row r="32" spans="1:6" ht="15.5" x14ac:dyDescent="0.35">
      <c r="A32" s="2"/>
      <c r="B32" s="193"/>
      <c r="C32" s="193"/>
      <c r="D32" s="193"/>
      <c r="E32" s="193"/>
      <c r="F32" s="193"/>
    </row>
    <row r="33" spans="1:6" ht="15.5" x14ac:dyDescent="0.35">
      <c r="A33" s="2"/>
      <c r="B33" s="193"/>
      <c r="C33" s="193"/>
      <c r="D33" s="193"/>
      <c r="E33" s="193"/>
      <c r="F33" s="193"/>
    </row>
    <row r="34" spans="1:6" ht="15.5" x14ac:dyDescent="0.35">
      <c r="A34" s="2"/>
      <c r="B34" s="193"/>
      <c r="C34" s="193"/>
      <c r="D34" s="193"/>
      <c r="E34" s="193"/>
      <c r="F34" s="193"/>
    </row>
    <row r="35" spans="1:6" ht="15.5" x14ac:dyDescent="0.35">
      <c r="A35" s="2"/>
      <c r="B35" s="193"/>
      <c r="C35" s="193"/>
      <c r="D35" s="193"/>
      <c r="E35" s="193"/>
      <c r="F35" s="193"/>
    </row>
    <row r="36" spans="1:6" ht="15.5" x14ac:dyDescent="0.35">
      <c r="A36" s="2"/>
      <c r="B36" s="193"/>
      <c r="C36" s="193"/>
      <c r="D36" s="193"/>
      <c r="E36" s="193"/>
      <c r="F36" s="193"/>
    </row>
    <row r="37" spans="1:6" ht="15.5" x14ac:dyDescent="0.35">
      <c r="A37" s="2"/>
      <c r="B37" s="193"/>
      <c r="C37" s="193"/>
      <c r="D37" s="193"/>
      <c r="E37" s="193"/>
      <c r="F37" s="193"/>
    </row>
    <row r="38" spans="1:6" ht="15.5" x14ac:dyDescent="0.35">
      <c r="A38" s="2"/>
      <c r="B38" s="193"/>
      <c r="C38" s="193"/>
      <c r="D38" s="193"/>
      <c r="E38" s="193"/>
      <c r="F38" s="193"/>
    </row>
    <row r="39" spans="1:6" ht="15.5" x14ac:dyDescent="0.35">
      <c r="A39" s="2"/>
      <c r="B39" s="193"/>
      <c r="C39" s="193"/>
      <c r="D39" s="193"/>
      <c r="E39" s="193"/>
      <c r="F39" s="193"/>
    </row>
    <row r="40" spans="1:6" ht="15.5" x14ac:dyDescent="0.35">
      <c r="A40" s="2"/>
      <c r="B40" s="193"/>
      <c r="C40" s="193"/>
      <c r="D40" s="193"/>
      <c r="E40" s="193"/>
      <c r="F40" s="193"/>
    </row>
    <row r="41" spans="1:6" ht="15.5" x14ac:dyDescent="0.35">
      <c r="A41" s="2"/>
      <c r="B41" s="193"/>
      <c r="C41" s="193"/>
      <c r="D41" s="193"/>
      <c r="E41" s="193"/>
      <c r="F41" s="193"/>
    </row>
    <row r="42" spans="1:6" ht="15.5" x14ac:dyDescent="0.35">
      <c r="A42" s="2"/>
      <c r="B42" s="193"/>
      <c r="C42" s="193"/>
      <c r="D42" s="193"/>
      <c r="E42" s="193"/>
      <c r="F42" s="193"/>
    </row>
    <row r="43" spans="1:6" ht="15.5" x14ac:dyDescent="0.35">
      <c r="A43" s="2"/>
      <c r="B43" s="193"/>
      <c r="C43" s="193"/>
      <c r="D43" s="193"/>
      <c r="E43" s="193"/>
      <c r="F43" s="193"/>
    </row>
    <row r="44" spans="1:6" ht="15.5" x14ac:dyDescent="0.35">
      <c r="A44" s="2"/>
      <c r="B44" s="193"/>
      <c r="C44" s="193"/>
      <c r="D44" s="193"/>
      <c r="E44" s="193"/>
      <c r="F44" s="193"/>
    </row>
    <row r="45" spans="1:6" ht="15.5" x14ac:dyDescent="0.35">
      <c r="A45" s="2"/>
      <c r="B45" s="193"/>
      <c r="C45" s="193"/>
      <c r="D45" s="193"/>
      <c r="E45" s="193"/>
      <c r="F45" s="193"/>
    </row>
    <row r="46" spans="1:6" ht="15.5" x14ac:dyDescent="0.35">
      <c r="A46" s="2"/>
      <c r="B46" s="193"/>
      <c r="C46" s="193"/>
      <c r="D46" s="193"/>
      <c r="E46" s="193"/>
      <c r="F46" s="193"/>
    </row>
    <row r="47" spans="1:6" ht="15.5" x14ac:dyDescent="0.35">
      <c r="A47" s="2"/>
      <c r="B47" s="193"/>
      <c r="C47" s="193"/>
      <c r="D47" s="193"/>
      <c r="E47" s="193"/>
      <c r="F47" s="193"/>
    </row>
    <row r="48" spans="1:6" ht="15.5" x14ac:dyDescent="0.35">
      <c r="A48" s="2"/>
      <c r="B48" s="193"/>
      <c r="C48" s="193"/>
      <c r="D48" s="193"/>
      <c r="E48" s="193"/>
      <c r="F48" s="193"/>
    </row>
    <row r="49" spans="1:6" ht="15.5" x14ac:dyDescent="0.35">
      <c r="A49" s="2"/>
      <c r="B49" s="193"/>
      <c r="C49" s="193"/>
      <c r="D49" s="193"/>
      <c r="E49" s="193"/>
      <c r="F49" s="193"/>
    </row>
    <row r="50" spans="1:6" ht="15.5" x14ac:dyDescent="0.35">
      <c r="A50" s="2"/>
      <c r="B50" s="193"/>
      <c r="C50" s="193"/>
      <c r="D50" s="193"/>
      <c r="E50" s="193"/>
      <c r="F50" s="193"/>
    </row>
    <row r="51" spans="1:6" ht="15.5" x14ac:dyDescent="0.35">
      <c r="A51" s="2"/>
      <c r="B51" s="193"/>
      <c r="C51" s="193"/>
      <c r="D51" s="193"/>
      <c r="E51" s="193"/>
      <c r="F51" s="193"/>
    </row>
    <row r="52" spans="1:6" ht="15.5" x14ac:dyDescent="0.35">
      <c r="A52" s="57" t="s">
        <v>473</v>
      </c>
      <c r="B52" s="2"/>
      <c r="C52" s="193"/>
      <c r="D52" s="193"/>
      <c r="E52" s="193"/>
      <c r="F52" s="193"/>
    </row>
    <row r="53" spans="1:6" ht="49" customHeight="1" x14ac:dyDescent="0.35">
      <c r="A53" s="57"/>
      <c r="B53" s="226" t="s">
        <v>469</v>
      </c>
      <c r="C53" s="226"/>
      <c r="D53" s="226"/>
      <c r="E53" s="226"/>
      <c r="F53" s="226"/>
    </row>
    <row r="54" spans="1:6" ht="54" customHeight="1" x14ac:dyDescent="0.35">
      <c r="B54" s="226" t="s">
        <v>468</v>
      </c>
      <c r="C54" s="226"/>
      <c r="D54" s="226"/>
      <c r="E54" s="226"/>
      <c r="F54" s="226"/>
    </row>
    <row r="55" spans="1:6" ht="15.5" x14ac:dyDescent="0.35">
      <c r="B55" s="2"/>
      <c r="C55" s="193"/>
      <c r="D55" s="193"/>
      <c r="E55" s="193"/>
      <c r="F55" s="193"/>
    </row>
    <row r="56" spans="1:6" ht="15.5" x14ac:dyDescent="0.35">
      <c r="A56" s="57" t="s">
        <v>463</v>
      </c>
      <c r="B56" s="2"/>
      <c r="C56" s="193"/>
      <c r="D56" s="193"/>
      <c r="E56" s="193"/>
      <c r="F56" s="193"/>
    </row>
    <row r="57" spans="1:6" ht="51" customHeight="1" x14ac:dyDescent="0.45">
      <c r="B57" s="226" t="s">
        <v>471</v>
      </c>
      <c r="C57" s="226"/>
      <c r="D57" s="226"/>
      <c r="E57" s="226"/>
      <c r="F57" s="226"/>
    </row>
    <row r="58" spans="1:6" ht="16" thickBot="1" x14ac:dyDescent="0.4">
      <c r="A58" s="193"/>
      <c r="B58" s="197"/>
      <c r="C58" s="193"/>
      <c r="D58" s="193"/>
      <c r="E58" s="193"/>
      <c r="F58" s="193"/>
    </row>
    <row r="59" spans="1:6" ht="29" x14ac:dyDescent="0.35">
      <c r="A59" s="228"/>
      <c r="B59" s="201" t="s">
        <v>456</v>
      </c>
      <c r="C59" s="201" t="s">
        <v>457</v>
      </c>
      <c r="D59" s="201" t="s">
        <v>458</v>
      </c>
      <c r="E59" s="202" t="s">
        <v>459</v>
      </c>
      <c r="F59" s="193"/>
    </row>
    <row r="60" spans="1:6" ht="16" thickBot="1" x14ac:dyDescent="0.4">
      <c r="A60" s="229"/>
      <c r="B60" s="209" t="s">
        <v>3</v>
      </c>
      <c r="C60" s="209" t="s">
        <v>3</v>
      </c>
      <c r="D60" s="209" t="s">
        <v>3</v>
      </c>
      <c r="E60" s="210" t="s">
        <v>3</v>
      </c>
      <c r="F60" s="193"/>
    </row>
    <row r="61" spans="1:6" ht="15.5" x14ac:dyDescent="0.35">
      <c r="A61" s="206" t="s">
        <v>460</v>
      </c>
      <c r="B61" s="207">
        <v>150</v>
      </c>
      <c r="C61" s="207">
        <v>130</v>
      </c>
      <c r="D61" s="207">
        <v>100</v>
      </c>
      <c r="E61" s="208">
        <v>100</v>
      </c>
      <c r="F61" s="193"/>
    </row>
    <row r="62" spans="1:6" ht="18" thickBot="1" x14ac:dyDescent="0.5">
      <c r="A62" s="203" t="s">
        <v>461</v>
      </c>
      <c r="B62" s="204">
        <v>50</v>
      </c>
      <c r="C62" s="204">
        <v>40</v>
      </c>
      <c r="D62" s="204">
        <v>30</v>
      </c>
      <c r="E62" s="205">
        <v>90</v>
      </c>
      <c r="F62" s="193"/>
    </row>
    <row r="63" spans="1:6" ht="31.5" customHeight="1" x14ac:dyDescent="0.35">
      <c r="A63" s="230" t="s">
        <v>462</v>
      </c>
      <c r="B63" s="231"/>
      <c r="C63" s="231"/>
      <c r="D63" s="231"/>
      <c r="E63" s="231"/>
      <c r="F63" s="231"/>
    </row>
    <row r="64" spans="1:6" ht="15.5" x14ac:dyDescent="0.35">
      <c r="A64" s="193"/>
      <c r="B64" s="197"/>
      <c r="C64" s="193"/>
      <c r="D64" s="193"/>
      <c r="E64" s="193"/>
      <c r="F64" s="193"/>
    </row>
    <row r="65" spans="1:6" ht="15.5" x14ac:dyDescent="0.35">
      <c r="A65" s="193"/>
      <c r="B65" s="197"/>
      <c r="C65" s="193"/>
      <c r="D65" s="193"/>
      <c r="E65" s="193"/>
      <c r="F65" s="193"/>
    </row>
    <row r="66" spans="1:6" ht="15.5" x14ac:dyDescent="0.35">
      <c r="A66" s="193"/>
      <c r="B66" s="197"/>
      <c r="C66" s="193"/>
      <c r="D66" s="193"/>
      <c r="E66" s="193"/>
      <c r="F66" s="193"/>
    </row>
    <row r="67" spans="1:6" ht="15.5" x14ac:dyDescent="0.35">
      <c r="A67" s="193"/>
      <c r="B67" s="197"/>
      <c r="C67" s="193"/>
      <c r="D67" s="193"/>
      <c r="E67" s="193"/>
      <c r="F67" s="193"/>
    </row>
    <row r="68" spans="1:6" ht="15.5" x14ac:dyDescent="0.35">
      <c r="A68" s="193"/>
      <c r="B68" s="197"/>
      <c r="C68" s="193"/>
      <c r="D68" s="193"/>
      <c r="E68" s="193"/>
      <c r="F68" s="193"/>
    </row>
    <row r="69" spans="1:6" ht="15.5" x14ac:dyDescent="0.35">
      <c r="A69" s="193"/>
      <c r="B69" s="197"/>
      <c r="C69" s="193"/>
      <c r="D69" s="193"/>
      <c r="E69" s="193"/>
      <c r="F69" s="193"/>
    </row>
    <row r="70" spans="1:6" ht="15.5" x14ac:dyDescent="0.35">
      <c r="A70" s="193"/>
      <c r="B70" s="197"/>
      <c r="C70" s="193"/>
      <c r="D70" s="193"/>
      <c r="E70" s="193"/>
      <c r="F70" s="193"/>
    </row>
    <row r="71" spans="1:6" ht="15.5" x14ac:dyDescent="0.35">
      <c r="B71" s="197"/>
      <c r="C71" s="193"/>
      <c r="D71" s="193"/>
      <c r="E71" s="193"/>
      <c r="F71" s="193"/>
    </row>
    <row r="72" spans="1:6" ht="15.5" x14ac:dyDescent="0.35">
      <c r="A72" s="193"/>
      <c r="B72" s="197"/>
      <c r="C72" s="193"/>
      <c r="D72" s="193"/>
      <c r="E72" s="193"/>
      <c r="F72" s="193"/>
    </row>
    <row r="73" spans="1:6" ht="15.5" x14ac:dyDescent="0.35">
      <c r="A73" s="193"/>
      <c r="B73" s="197"/>
      <c r="C73" s="193"/>
      <c r="D73" s="193"/>
      <c r="E73" s="193"/>
      <c r="F73" s="193"/>
    </row>
    <row r="74" spans="1:6" ht="15.5" x14ac:dyDescent="0.35">
      <c r="A74" s="193"/>
      <c r="B74" s="197"/>
      <c r="C74" s="193"/>
      <c r="D74" s="193"/>
      <c r="E74" s="193"/>
      <c r="F74" s="193"/>
    </row>
    <row r="75" spans="1:6" ht="15.5" x14ac:dyDescent="0.35">
      <c r="A75" s="193"/>
      <c r="B75" s="197"/>
      <c r="C75" s="193"/>
      <c r="D75" s="193"/>
      <c r="E75" s="193"/>
      <c r="F75" s="193"/>
    </row>
  </sheetData>
  <sheetProtection algorithmName="SHA-512" hashValue="jjXxRTORR7G8dpg5F5zKxEtzp6xQkb/H9TFv2wppF2mAN/KF/7JA6ZJKzzztSO8Dh8zZT0FvCi7WRGsXtANPbA==" saltValue="iqfO3slA8hWywcwN6iI3Xg==" spinCount="100000" sheet="1" formatCells="0" formatColumns="0" formatRows="0" insertColumns="0" insertRows="0" deleteColumns="0" deleteRows="0"/>
  <mergeCells count="10">
    <mergeCell ref="A59:A60"/>
    <mergeCell ref="A63:F63"/>
    <mergeCell ref="B25:F25"/>
    <mergeCell ref="B26:F26"/>
    <mergeCell ref="B29:F29"/>
    <mergeCell ref="A1:F1"/>
    <mergeCell ref="B54:F54"/>
    <mergeCell ref="B53:F53"/>
    <mergeCell ref="B57:F57"/>
    <mergeCell ref="A2:F2"/>
  </mergeCells>
  <pageMargins left="0.7" right="0.7" top="0.75" bottom="0.79673611111111109" header="0.3" footer="0.3"/>
  <pageSetup scale="77" orientation="portrait" r:id="rId1"/>
  <headerFooter>
    <oddFooter>&amp;LPrepared by US Poultry &amp; Egg
2nd Release: January 2018&amp;C&amp;G&amp;R&amp;10&amp;A
Page &amp;P of &amp;N</oddFooter>
  </headerFooter>
  <rowBreaks count="1" manualBreakCount="1">
    <brk id="51" max="1638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4"/>
  <sheetViews>
    <sheetView zoomScaleNormal="100" zoomScalePageLayoutView="140" workbookViewId="0">
      <selection activeCell="B108" sqref="B108:F108"/>
    </sheetView>
  </sheetViews>
  <sheetFormatPr defaultRowHeight="14.5" x14ac:dyDescent="0.35"/>
  <cols>
    <col min="1" max="1" width="5.1796875" customWidth="1"/>
    <col min="2" max="2" width="15.453125" customWidth="1"/>
    <col min="3" max="3" width="24.453125" customWidth="1"/>
    <col min="4" max="4" width="24.54296875" customWidth="1"/>
    <col min="5" max="5" width="11.1796875" customWidth="1"/>
    <col min="6" max="6" width="33.7265625" customWidth="1"/>
  </cols>
  <sheetData>
    <row r="1" spans="1:6" ht="15.5" x14ac:dyDescent="0.35">
      <c r="A1" s="237" t="s">
        <v>200</v>
      </c>
      <c r="B1" s="237"/>
      <c r="C1" s="237"/>
      <c r="D1" s="237"/>
      <c r="E1" s="237"/>
      <c r="F1" s="237"/>
    </row>
    <row r="2" spans="1:6" x14ac:dyDescent="0.35">
      <c r="A2" s="233" t="s">
        <v>87</v>
      </c>
      <c r="B2" s="233"/>
      <c r="C2" s="233"/>
      <c r="D2" s="233"/>
      <c r="E2" s="233"/>
      <c r="F2" s="233"/>
    </row>
    <row r="3" spans="1:6" ht="59.5" customHeight="1" x14ac:dyDescent="0.35">
      <c r="A3" s="226" t="s">
        <v>440</v>
      </c>
      <c r="B3" s="226"/>
      <c r="C3" s="226"/>
      <c r="D3" s="226"/>
      <c r="E3" s="226"/>
      <c r="F3" s="226"/>
    </row>
    <row r="4" spans="1:6" ht="15.5" x14ac:dyDescent="0.35">
      <c r="A4" s="217"/>
      <c r="B4" s="217"/>
      <c r="C4" s="217"/>
      <c r="D4" s="217"/>
      <c r="E4" s="217"/>
      <c r="F4" s="217"/>
    </row>
    <row r="5" spans="1:6" ht="14.5" customHeight="1" x14ac:dyDescent="0.35">
      <c r="A5" s="233" t="s">
        <v>504</v>
      </c>
      <c r="B5" s="233"/>
      <c r="C5" s="233"/>
      <c r="D5" s="233"/>
      <c r="E5" s="233"/>
      <c r="F5" s="233"/>
    </row>
    <row r="6" spans="1:6" x14ac:dyDescent="0.35">
      <c r="A6" s="226" t="s">
        <v>505</v>
      </c>
      <c r="B6" s="226"/>
      <c r="C6" s="226"/>
      <c r="D6" s="226"/>
      <c r="E6" s="226"/>
      <c r="F6" s="226"/>
    </row>
    <row r="7" spans="1:6" ht="29" customHeight="1" x14ac:dyDescent="0.35">
      <c r="A7" s="218"/>
      <c r="B7" s="226" t="s">
        <v>506</v>
      </c>
      <c r="C7" s="226"/>
      <c r="D7" s="226"/>
      <c r="E7" s="226"/>
      <c r="F7" s="226"/>
    </row>
    <row r="8" spans="1:6" x14ac:dyDescent="0.35">
      <c r="A8" s="218"/>
      <c r="B8" s="226" t="s">
        <v>507</v>
      </c>
      <c r="C8" s="226"/>
      <c r="D8" s="226"/>
      <c r="E8" s="226"/>
      <c r="F8" s="226"/>
    </row>
    <row r="9" spans="1:6" x14ac:dyDescent="0.35">
      <c r="A9" s="218"/>
      <c r="B9" s="218"/>
      <c r="C9" s="218"/>
      <c r="D9" s="218"/>
      <c r="E9" s="218"/>
      <c r="F9" s="218"/>
    </row>
    <row r="10" spans="1:6" x14ac:dyDescent="0.35">
      <c r="A10" s="39" t="s">
        <v>513</v>
      </c>
      <c r="C10" s="218"/>
      <c r="D10" s="218"/>
      <c r="E10" s="218"/>
      <c r="F10" s="218"/>
    </row>
    <row r="11" spans="1:6" ht="15.5" x14ac:dyDescent="0.35">
      <c r="A11" s="217"/>
      <c r="B11" s="226" t="s">
        <v>508</v>
      </c>
      <c r="C11" s="226"/>
      <c r="D11" s="226"/>
      <c r="E11" s="226"/>
      <c r="F11" s="226"/>
    </row>
    <row r="12" spans="1:6" ht="15.5" x14ac:dyDescent="0.35">
      <c r="A12" s="217"/>
      <c r="B12" s="235" t="s">
        <v>509</v>
      </c>
      <c r="C12" s="235"/>
      <c r="D12" s="235"/>
      <c r="E12" s="235"/>
      <c r="F12" s="235"/>
    </row>
    <row r="13" spans="1:6" ht="31" customHeight="1" x14ac:dyDescent="0.35">
      <c r="A13" s="217"/>
      <c r="B13" s="218"/>
      <c r="C13" s="236" t="s">
        <v>515</v>
      </c>
      <c r="D13" s="236"/>
      <c r="E13" s="236"/>
      <c r="F13" s="236"/>
    </row>
    <row r="14" spans="1:6" ht="15.5" x14ac:dyDescent="0.35">
      <c r="A14" s="217"/>
      <c r="B14" s="218"/>
      <c r="C14" s="220" t="s">
        <v>516</v>
      </c>
      <c r="D14" s="221"/>
      <c r="E14" s="221"/>
      <c r="F14" s="221"/>
    </row>
    <row r="15" spans="1:6" ht="31.5" customHeight="1" x14ac:dyDescent="0.35">
      <c r="A15" s="217"/>
      <c r="B15" s="218"/>
      <c r="C15" s="236" t="s">
        <v>503</v>
      </c>
      <c r="D15" s="236"/>
      <c r="E15" s="236"/>
      <c r="F15" s="236"/>
    </row>
    <row r="16" spans="1:6" ht="15.5" x14ac:dyDescent="0.35">
      <c r="A16" s="217"/>
      <c r="B16" s="226" t="s">
        <v>511</v>
      </c>
      <c r="C16" s="226"/>
      <c r="D16" s="226"/>
      <c r="E16" s="226"/>
      <c r="F16" s="226"/>
    </row>
    <row r="17" spans="1:6" ht="15.5" x14ac:dyDescent="0.35">
      <c r="A17" s="217"/>
      <c r="B17" s="226" t="s">
        <v>510</v>
      </c>
      <c r="C17" s="226"/>
      <c r="D17" s="226"/>
      <c r="E17" s="226"/>
      <c r="F17" s="226"/>
    </row>
    <row r="18" spans="1:6" ht="15.5" x14ac:dyDescent="0.35">
      <c r="A18" s="217"/>
      <c r="B18" s="226" t="s">
        <v>512</v>
      </c>
      <c r="C18" s="226"/>
      <c r="D18" s="226"/>
      <c r="E18" s="226"/>
      <c r="F18" s="226"/>
    </row>
    <row r="19" spans="1:6" ht="15.5" x14ac:dyDescent="0.35">
      <c r="A19" s="217"/>
      <c r="B19" s="218"/>
      <c r="C19" s="218"/>
      <c r="D19" s="218"/>
      <c r="E19" s="218"/>
      <c r="F19" s="218"/>
    </row>
    <row r="20" spans="1:6" ht="15.5" x14ac:dyDescent="0.35">
      <c r="A20" s="219" t="s">
        <v>514</v>
      </c>
      <c r="C20" s="217"/>
      <c r="D20" s="217"/>
      <c r="E20" s="217"/>
      <c r="F20" s="217"/>
    </row>
    <row r="21" spans="1:6" ht="15.5" x14ac:dyDescent="0.35">
      <c r="A21" s="217"/>
      <c r="B21" s="217"/>
      <c r="C21" s="217"/>
      <c r="D21" s="217"/>
      <c r="E21" s="217"/>
      <c r="F21" s="217"/>
    </row>
    <row r="22" spans="1:6" ht="14.5" customHeight="1" x14ac:dyDescent="0.35">
      <c r="A22" s="222" t="s">
        <v>356</v>
      </c>
      <c r="B22" s="222"/>
      <c r="C22" s="222"/>
      <c r="D22" s="222"/>
      <c r="E22" s="222"/>
      <c r="F22" s="222"/>
    </row>
    <row r="23" spans="1:6" x14ac:dyDescent="0.35">
      <c r="A23" s="55" t="s">
        <v>321</v>
      </c>
      <c r="B23" s="55"/>
      <c r="C23" s="55"/>
      <c r="D23" s="55"/>
      <c r="E23" s="55"/>
      <c r="F23" s="55"/>
    </row>
    <row r="24" spans="1:6" ht="29.15" customHeight="1" x14ac:dyDescent="0.35">
      <c r="A24" s="232" t="s">
        <v>322</v>
      </c>
      <c r="B24" s="232"/>
      <c r="C24" s="232"/>
      <c r="D24" s="232"/>
      <c r="E24" s="232"/>
      <c r="F24" s="232"/>
    </row>
    <row r="25" spans="1:6" ht="29.15" customHeight="1" x14ac:dyDescent="0.35">
      <c r="A25" s="232" t="s">
        <v>323</v>
      </c>
      <c r="B25" s="232"/>
      <c r="C25" s="232"/>
      <c r="D25" s="232"/>
      <c r="E25" s="232"/>
      <c r="F25" s="232"/>
    </row>
    <row r="26" spans="1:6" ht="6" customHeight="1" x14ac:dyDescent="0.35"/>
    <row r="27" spans="1:6" x14ac:dyDescent="0.35">
      <c r="A27" s="38" t="s">
        <v>163</v>
      </c>
    </row>
    <row r="28" spans="1:6" x14ac:dyDescent="0.35">
      <c r="A28" s="88" t="s">
        <v>0</v>
      </c>
    </row>
    <row r="29" spans="1:6" x14ac:dyDescent="0.35">
      <c r="A29" s="55" t="s">
        <v>249</v>
      </c>
    </row>
    <row r="30" spans="1:6" x14ac:dyDescent="0.35">
      <c r="A30" s="55" t="s">
        <v>248</v>
      </c>
    </row>
    <row r="31" spans="1:6" x14ac:dyDescent="0.35">
      <c r="A31" s="88" t="s">
        <v>71</v>
      </c>
    </row>
    <row r="32" spans="1:6" x14ac:dyDescent="0.35">
      <c r="A32" s="55" t="s">
        <v>433</v>
      </c>
    </row>
    <row r="33" spans="1:6" x14ac:dyDescent="0.35">
      <c r="A33" s="88" t="s">
        <v>27</v>
      </c>
    </row>
    <row r="34" spans="1:6" x14ac:dyDescent="0.35">
      <c r="A34" s="55" t="s">
        <v>250</v>
      </c>
    </row>
    <row r="35" spans="1:6" ht="6" customHeight="1" x14ac:dyDescent="0.35"/>
    <row r="36" spans="1:6" x14ac:dyDescent="0.35">
      <c r="A36" s="38" t="s">
        <v>193</v>
      </c>
    </row>
    <row r="37" spans="1:6" ht="5.15" customHeight="1" x14ac:dyDescent="0.35"/>
    <row r="38" spans="1:6" ht="14.5" customHeight="1" x14ac:dyDescent="0.35">
      <c r="B38" s="232" t="s">
        <v>358</v>
      </c>
      <c r="C38" s="232"/>
      <c r="D38" s="232"/>
      <c r="E38" s="232"/>
      <c r="F38" s="232"/>
    </row>
    <row r="39" spans="1:6" ht="6.65" customHeight="1" x14ac:dyDescent="0.35">
      <c r="E39" s="40"/>
    </row>
    <row r="40" spans="1:6" x14ac:dyDescent="0.35">
      <c r="A40" s="38" t="s">
        <v>173</v>
      </c>
    </row>
    <row r="41" spans="1:6" x14ac:dyDescent="0.35">
      <c r="A41" s="38"/>
      <c r="B41" s="55" t="s">
        <v>165</v>
      </c>
    </row>
    <row r="42" spans="1:6" x14ac:dyDescent="0.35">
      <c r="A42" s="38"/>
      <c r="B42" s="55" t="s">
        <v>166</v>
      </c>
    </row>
    <row r="43" spans="1:6" ht="7" customHeight="1" x14ac:dyDescent="0.35">
      <c r="A43" s="38"/>
      <c r="B43" s="55"/>
    </row>
    <row r="44" spans="1:6" x14ac:dyDescent="0.35">
      <c r="A44" s="39"/>
      <c r="B44" s="57" t="s">
        <v>88</v>
      </c>
      <c r="E44" s="45"/>
    </row>
    <row r="45" spans="1:6" x14ac:dyDescent="0.35">
      <c r="A45" s="39"/>
      <c r="B45" s="55" t="s">
        <v>164</v>
      </c>
      <c r="E45" s="45"/>
    </row>
    <row r="46" spans="1:6" ht="7" customHeight="1" x14ac:dyDescent="0.35">
      <c r="A46" s="39"/>
      <c r="B46" s="55"/>
      <c r="E46" s="45"/>
    </row>
    <row r="47" spans="1:6" x14ac:dyDescent="0.35">
      <c r="A47" s="39"/>
      <c r="B47" s="57" t="s">
        <v>89</v>
      </c>
      <c r="E47" s="45"/>
    </row>
    <row r="48" spans="1:6" x14ac:dyDescent="0.35">
      <c r="A48" s="39"/>
      <c r="B48" s="232" t="s">
        <v>423</v>
      </c>
      <c r="C48" s="232"/>
      <c r="D48" s="232"/>
      <c r="E48" s="232"/>
      <c r="F48" s="232"/>
    </row>
    <row r="49" spans="1:6" ht="7" customHeight="1" x14ac:dyDescent="0.35">
      <c r="A49" s="39"/>
      <c r="B49" s="55"/>
      <c r="E49" s="45"/>
    </row>
    <row r="50" spans="1:6" x14ac:dyDescent="0.35">
      <c r="A50" s="39"/>
      <c r="B50" s="57" t="s">
        <v>90</v>
      </c>
      <c r="E50" s="45"/>
    </row>
    <row r="51" spans="1:6" ht="31.5" customHeight="1" x14ac:dyDescent="0.35">
      <c r="A51" s="39"/>
      <c r="B51" s="232" t="s">
        <v>319</v>
      </c>
      <c r="C51" s="232"/>
      <c r="D51" s="232"/>
      <c r="E51" s="232"/>
      <c r="F51" s="232"/>
    </row>
    <row r="52" spans="1:6" ht="31.5" customHeight="1" x14ac:dyDescent="0.35">
      <c r="A52" s="39"/>
      <c r="B52" s="232" t="s">
        <v>450</v>
      </c>
      <c r="C52" s="232"/>
      <c r="D52" s="232"/>
      <c r="E52" s="232"/>
      <c r="F52" s="232"/>
    </row>
    <row r="53" spans="1:6" ht="65.5" customHeight="1" x14ac:dyDescent="0.35">
      <c r="A53" s="39"/>
      <c r="B53" s="232" t="s">
        <v>434</v>
      </c>
      <c r="C53" s="232"/>
      <c r="D53" s="232"/>
      <c r="E53" s="232"/>
      <c r="F53" s="232"/>
    </row>
    <row r="54" spans="1:6" ht="7" customHeight="1" x14ac:dyDescent="0.35">
      <c r="A54" s="39"/>
      <c r="B54" s="55"/>
      <c r="E54" s="41"/>
    </row>
    <row r="55" spans="1:6" x14ac:dyDescent="0.35">
      <c r="A55" s="39"/>
      <c r="B55" s="57" t="s">
        <v>167</v>
      </c>
      <c r="E55" s="41"/>
    </row>
    <row r="56" spans="1:6" x14ac:dyDescent="0.35">
      <c r="A56" s="39"/>
      <c r="B56" s="57" t="s">
        <v>91</v>
      </c>
      <c r="E56" s="56"/>
    </row>
    <row r="57" spans="1:6" x14ac:dyDescent="0.35">
      <c r="A57" s="39"/>
      <c r="B57" s="55" t="s">
        <v>168</v>
      </c>
      <c r="E57" s="56"/>
    </row>
    <row r="58" spans="1:6" ht="7" customHeight="1" x14ac:dyDescent="0.35">
      <c r="A58" s="39"/>
      <c r="B58" s="55"/>
      <c r="E58" s="56"/>
    </row>
    <row r="59" spans="1:6" x14ac:dyDescent="0.35">
      <c r="A59" s="39"/>
      <c r="B59" s="57" t="s">
        <v>92</v>
      </c>
      <c r="E59" s="45"/>
    </row>
    <row r="60" spans="1:6" x14ac:dyDescent="0.35">
      <c r="A60" s="39"/>
      <c r="B60" s="232" t="s">
        <v>262</v>
      </c>
      <c r="C60" s="232"/>
      <c r="D60" s="232"/>
      <c r="E60" s="232"/>
      <c r="F60" s="232"/>
    </row>
    <row r="61" spans="1:6" ht="7" customHeight="1" x14ac:dyDescent="0.35">
      <c r="A61" s="39"/>
      <c r="B61" s="55"/>
      <c r="E61" s="45"/>
    </row>
    <row r="62" spans="1:6" x14ac:dyDescent="0.35">
      <c r="A62" s="39"/>
      <c r="B62" s="57" t="s">
        <v>169</v>
      </c>
      <c r="E62" s="56"/>
    </row>
    <row r="63" spans="1:6" x14ac:dyDescent="0.35">
      <c r="A63" s="39"/>
      <c r="B63" s="55" t="s">
        <v>170</v>
      </c>
      <c r="E63" s="56"/>
    </row>
    <row r="64" spans="1:6" ht="7" customHeight="1" x14ac:dyDescent="0.35">
      <c r="A64" s="39"/>
      <c r="E64" s="56"/>
    </row>
    <row r="65" spans="1:6" x14ac:dyDescent="0.35">
      <c r="A65" s="39"/>
      <c r="B65" s="57" t="s">
        <v>93</v>
      </c>
      <c r="E65" s="45"/>
    </row>
    <row r="66" spans="1:6" x14ac:dyDescent="0.35">
      <c r="A66" s="39"/>
      <c r="B66" s="55" t="s">
        <v>171</v>
      </c>
      <c r="E66" s="45"/>
    </row>
    <row r="67" spans="1:6" ht="7" customHeight="1" x14ac:dyDescent="0.35">
      <c r="A67" s="39"/>
      <c r="B67" s="55"/>
      <c r="E67" s="45"/>
    </row>
    <row r="68" spans="1:6" x14ac:dyDescent="0.35">
      <c r="A68" s="39"/>
      <c r="B68" s="57" t="s">
        <v>94</v>
      </c>
      <c r="E68" s="56"/>
    </row>
    <row r="69" spans="1:6" x14ac:dyDescent="0.35">
      <c r="A69" s="39"/>
      <c r="B69" s="55" t="s">
        <v>170</v>
      </c>
      <c r="E69" s="56"/>
    </row>
    <row r="70" spans="1:6" ht="7" customHeight="1" x14ac:dyDescent="0.35">
      <c r="A70" s="39"/>
      <c r="B70" s="55"/>
      <c r="E70" s="56"/>
    </row>
    <row r="71" spans="1:6" x14ac:dyDescent="0.35">
      <c r="A71" s="39"/>
      <c r="B71" s="57" t="s">
        <v>95</v>
      </c>
      <c r="E71" s="58"/>
    </row>
    <row r="72" spans="1:6" x14ac:dyDescent="0.35">
      <c r="A72" s="39"/>
      <c r="B72" s="55" t="s">
        <v>405</v>
      </c>
      <c r="E72" s="58"/>
    </row>
    <row r="74" spans="1:6" x14ac:dyDescent="0.35">
      <c r="A74" s="38" t="s">
        <v>172</v>
      </c>
    </row>
    <row r="76" spans="1:6" x14ac:dyDescent="0.35">
      <c r="A76" s="42"/>
      <c r="B76" s="113" t="s">
        <v>96</v>
      </c>
      <c r="E76" s="45"/>
    </row>
    <row r="77" spans="1:6" x14ac:dyDescent="0.35">
      <c r="A77" s="42"/>
      <c r="B77" s="55" t="s">
        <v>174</v>
      </c>
    </row>
    <row r="78" spans="1:6" x14ac:dyDescent="0.35">
      <c r="A78" s="42"/>
      <c r="B78" s="55"/>
    </row>
    <row r="79" spans="1:6" x14ac:dyDescent="0.35">
      <c r="A79" s="43"/>
      <c r="B79" s="114" t="s">
        <v>175</v>
      </c>
      <c r="C79" s="44"/>
      <c r="D79" s="44"/>
      <c r="E79" s="56"/>
    </row>
    <row r="80" spans="1:6" ht="61.5" customHeight="1" x14ac:dyDescent="0.35">
      <c r="A80" s="43"/>
      <c r="B80" s="232" t="s">
        <v>477</v>
      </c>
      <c r="C80" s="232"/>
      <c r="D80" s="232"/>
      <c r="E80" s="232"/>
      <c r="F80" s="232"/>
    </row>
    <row r="81" spans="1:6" x14ac:dyDescent="0.35">
      <c r="A81" s="43"/>
      <c r="B81" s="55"/>
      <c r="C81" s="44"/>
      <c r="D81" s="44"/>
      <c r="E81" s="44"/>
      <c r="F81" s="44"/>
    </row>
    <row r="82" spans="1:6" ht="6" customHeight="1" x14ac:dyDescent="0.35"/>
    <row r="83" spans="1:6" x14ac:dyDescent="0.35">
      <c r="A83" s="38" t="s">
        <v>176</v>
      </c>
    </row>
    <row r="84" spans="1:6" ht="5.15" customHeight="1" x14ac:dyDescent="0.35"/>
    <row r="85" spans="1:6" x14ac:dyDescent="0.35">
      <c r="B85" s="57" t="s">
        <v>110</v>
      </c>
      <c r="C85" s="45"/>
      <c r="D85" s="45"/>
      <c r="F85" s="45"/>
    </row>
    <row r="86" spans="1:6" x14ac:dyDescent="0.35">
      <c r="B86" t="s">
        <v>111</v>
      </c>
      <c r="C86" s="45"/>
      <c r="D86" s="45"/>
      <c r="F86" s="45"/>
    </row>
    <row r="87" spans="1:6" ht="5.15" customHeight="1" x14ac:dyDescent="0.35">
      <c r="C87" s="45"/>
      <c r="D87" s="45"/>
      <c r="F87" s="45"/>
    </row>
    <row r="88" spans="1:6" x14ac:dyDescent="0.35">
      <c r="B88" s="57" t="s">
        <v>112</v>
      </c>
      <c r="C88" s="45"/>
      <c r="D88" s="45"/>
      <c r="F88" s="45"/>
    </row>
    <row r="89" spans="1:6" x14ac:dyDescent="0.35">
      <c r="B89" t="s">
        <v>430</v>
      </c>
      <c r="C89" s="45"/>
      <c r="D89" s="45"/>
      <c r="F89" s="45"/>
    </row>
    <row r="90" spans="1:6" x14ac:dyDescent="0.35">
      <c r="B90" s="239" t="s">
        <v>435</v>
      </c>
      <c r="C90" s="239"/>
      <c r="D90" s="239"/>
      <c r="E90" s="239"/>
      <c r="F90" s="239"/>
    </row>
    <row r="91" spans="1:6" ht="5.15" customHeight="1" x14ac:dyDescent="0.35">
      <c r="C91" s="49"/>
      <c r="D91" s="45"/>
      <c r="F91" s="45"/>
    </row>
    <row r="92" spans="1:6" x14ac:dyDescent="0.35">
      <c r="B92" s="57" t="s">
        <v>113</v>
      </c>
      <c r="C92" s="49"/>
      <c r="D92" s="45"/>
      <c r="E92" s="89"/>
      <c r="F92" s="62"/>
    </row>
    <row r="93" spans="1:6" x14ac:dyDescent="0.35">
      <c r="B93" s="232" t="s">
        <v>253</v>
      </c>
      <c r="C93" s="232"/>
      <c r="D93" s="232"/>
      <c r="E93" s="232"/>
      <c r="F93" s="232"/>
    </row>
    <row r="94" spans="1:6" ht="58" customHeight="1" x14ac:dyDescent="0.35">
      <c r="B94" s="232" t="s">
        <v>254</v>
      </c>
      <c r="C94" s="232"/>
      <c r="D94" s="232"/>
      <c r="E94" s="232"/>
      <c r="F94" s="232"/>
    </row>
    <row r="95" spans="1:6" x14ac:dyDescent="0.35">
      <c r="B95" s="232" t="s">
        <v>436</v>
      </c>
      <c r="C95" s="232"/>
      <c r="D95" s="232"/>
      <c r="E95" s="232"/>
      <c r="F95" s="232"/>
    </row>
    <row r="96" spans="1:6" ht="29.5" customHeight="1" x14ac:dyDescent="0.35">
      <c r="B96" s="232" t="s">
        <v>437</v>
      </c>
      <c r="C96" s="232"/>
      <c r="D96" s="232"/>
      <c r="E96" s="232"/>
      <c r="F96" s="232"/>
    </row>
    <row r="97" spans="1:6" ht="5.15" customHeight="1" x14ac:dyDescent="0.35">
      <c r="B97" s="75"/>
      <c r="C97" s="75"/>
      <c r="D97" s="75"/>
      <c r="E97" s="75"/>
      <c r="F97" s="75"/>
    </row>
    <row r="98" spans="1:6" x14ac:dyDescent="0.35">
      <c r="B98" s="226" t="s">
        <v>320</v>
      </c>
      <c r="C98" s="226"/>
      <c r="D98" s="240" t="s">
        <v>251</v>
      </c>
      <c r="E98" s="240"/>
      <c r="F98" s="45"/>
    </row>
    <row r="99" spans="1:6" x14ac:dyDescent="0.35">
      <c r="C99" s="49"/>
      <c r="D99" s="241" t="s">
        <v>252</v>
      </c>
      <c r="E99" s="241"/>
      <c r="F99" s="45"/>
    </row>
    <row r="100" spans="1:6" ht="6" customHeight="1" x14ac:dyDescent="0.35">
      <c r="C100" s="49"/>
      <c r="D100" s="45"/>
      <c r="F100" s="45"/>
    </row>
    <row r="101" spans="1:6" x14ac:dyDescent="0.35">
      <c r="A101" s="38" t="s">
        <v>180</v>
      </c>
      <c r="C101" s="49"/>
      <c r="D101" s="45"/>
      <c r="F101" s="45"/>
    </row>
    <row r="102" spans="1:6" x14ac:dyDescent="0.35">
      <c r="A102" s="38"/>
      <c r="B102" s="55" t="s">
        <v>181</v>
      </c>
      <c r="C102" s="49"/>
      <c r="D102" s="45"/>
      <c r="F102" s="45"/>
    </row>
    <row r="103" spans="1:6" ht="6" customHeight="1" x14ac:dyDescent="0.35">
      <c r="A103" s="38"/>
      <c r="C103" s="49"/>
      <c r="D103" s="45"/>
      <c r="F103" s="45"/>
    </row>
    <row r="104" spans="1:6" x14ac:dyDescent="0.35">
      <c r="A104" s="38" t="s">
        <v>182</v>
      </c>
      <c r="C104" s="49"/>
      <c r="D104" s="45"/>
      <c r="F104" s="45"/>
    </row>
    <row r="105" spans="1:6" x14ac:dyDescent="0.35">
      <c r="A105" s="38"/>
      <c r="B105" s="55" t="s">
        <v>181</v>
      </c>
      <c r="C105" s="49"/>
      <c r="D105" s="45"/>
      <c r="F105" s="45"/>
    </row>
    <row r="106" spans="1:6" x14ac:dyDescent="0.35">
      <c r="A106" s="38"/>
      <c r="C106" s="49"/>
      <c r="D106" s="45"/>
      <c r="F106" s="45"/>
    </row>
    <row r="107" spans="1:6" x14ac:dyDescent="0.35">
      <c r="A107" s="38" t="s">
        <v>518</v>
      </c>
    </row>
    <row r="108" spans="1:6" ht="115.5" customHeight="1" x14ac:dyDescent="0.35">
      <c r="A108" s="38"/>
      <c r="B108" s="232" t="s">
        <v>404</v>
      </c>
      <c r="C108" s="232"/>
      <c r="D108" s="232"/>
      <c r="E108" s="232"/>
      <c r="F108" s="232"/>
    </row>
    <row r="109" spans="1:6" ht="6" customHeight="1" x14ac:dyDescent="0.35">
      <c r="A109" s="38"/>
    </row>
    <row r="110" spans="1:6" x14ac:dyDescent="0.35">
      <c r="B110" s="63" t="s">
        <v>183</v>
      </c>
    </row>
    <row r="111" spans="1:6" x14ac:dyDescent="0.35">
      <c r="B111" s="55" t="s">
        <v>181</v>
      </c>
      <c r="E111" s="45"/>
    </row>
    <row r="112" spans="1:6" ht="6" customHeight="1" x14ac:dyDescent="0.35"/>
    <row r="113" spans="1:5" x14ac:dyDescent="0.35">
      <c r="B113" s="64" t="s">
        <v>97</v>
      </c>
      <c r="E113" s="56"/>
    </row>
    <row r="114" spans="1:5" x14ac:dyDescent="0.35">
      <c r="B114" s="55" t="s">
        <v>185</v>
      </c>
    </row>
    <row r="115" spans="1:5" ht="6" customHeight="1" x14ac:dyDescent="0.35"/>
    <row r="116" spans="1:5" x14ac:dyDescent="0.35">
      <c r="B116" s="63" t="s">
        <v>184</v>
      </c>
      <c r="E116" s="45"/>
    </row>
    <row r="117" spans="1:5" x14ac:dyDescent="0.35">
      <c r="B117" s="55" t="s">
        <v>181</v>
      </c>
    </row>
    <row r="118" spans="1:5" ht="6" customHeight="1" x14ac:dyDescent="0.35">
      <c r="A118" s="46"/>
    </row>
    <row r="119" spans="1:5" x14ac:dyDescent="0.35">
      <c r="A119" s="46"/>
      <c r="B119" s="63" t="s">
        <v>98</v>
      </c>
    </row>
    <row r="120" spans="1:5" x14ac:dyDescent="0.35">
      <c r="A120" s="46"/>
      <c r="B120" s="55" t="s">
        <v>186</v>
      </c>
    </row>
    <row r="121" spans="1:5" ht="6" customHeight="1" x14ac:dyDescent="0.35">
      <c r="A121" s="46"/>
    </row>
    <row r="122" spans="1:5" x14ac:dyDescent="0.35">
      <c r="A122" s="46"/>
      <c r="B122" s="63" t="s">
        <v>99</v>
      </c>
    </row>
    <row r="123" spans="1:5" x14ac:dyDescent="0.35">
      <c r="A123" s="46"/>
      <c r="B123" s="55" t="s">
        <v>187</v>
      </c>
    </row>
    <row r="124" spans="1:5" ht="6" customHeight="1" x14ac:dyDescent="0.35">
      <c r="A124" s="47"/>
    </row>
    <row r="125" spans="1:5" x14ac:dyDescent="0.35">
      <c r="A125" s="47"/>
      <c r="B125" s="63" t="s">
        <v>100</v>
      </c>
    </row>
    <row r="126" spans="1:5" x14ac:dyDescent="0.35">
      <c r="A126" s="47"/>
      <c r="B126" s="55" t="s">
        <v>187</v>
      </c>
    </row>
    <row r="127" spans="1:5" ht="6" customHeight="1" x14ac:dyDescent="0.35">
      <c r="A127" s="47"/>
      <c r="B127" s="48"/>
    </row>
    <row r="128" spans="1:5" x14ac:dyDescent="0.35">
      <c r="A128" s="47"/>
      <c r="B128" s="63" t="s">
        <v>101</v>
      </c>
    </row>
    <row r="129" spans="1:6" ht="29.5" customHeight="1" x14ac:dyDescent="0.35">
      <c r="A129" s="47"/>
      <c r="B129" s="234" t="s">
        <v>438</v>
      </c>
      <c r="C129" s="234"/>
      <c r="D129" s="234"/>
      <c r="E129" s="234"/>
      <c r="F129" s="234"/>
    </row>
    <row r="130" spans="1:6" ht="6" customHeight="1" x14ac:dyDescent="0.35">
      <c r="A130" s="47"/>
      <c r="B130" s="48"/>
    </row>
    <row r="131" spans="1:6" x14ac:dyDescent="0.35">
      <c r="A131" s="47"/>
      <c r="B131" s="63" t="s">
        <v>102</v>
      </c>
    </row>
    <row r="132" spans="1:6" ht="15" x14ac:dyDescent="0.4">
      <c r="A132" s="47"/>
      <c r="B132" s="71" t="s">
        <v>194</v>
      </c>
    </row>
    <row r="133" spans="1:6" ht="6" customHeight="1" x14ac:dyDescent="0.35">
      <c r="A133" s="47"/>
      <c r="B133" s="48"/>
    </row>
    <row r="134" spans="1:6" x14ac:dyDescent="0.35">
      <c r="A134" s="47"/>
      <c r="B134" s="63" t="s">
        <v>103</v>
      </c>
    </row>
    <row r="135" spans="1:6" ht="29.15" customHeight="1" x14ac:dyDescent="0.35">
      <c r="A135" s="47"/>
      <c r="B135" s="234" t="s">
        <v>255</v>
      </c>
      <c r="C135" s="234"/>
      <c r="D135" s="234"/>
      <c r="E135" s="234"/>
      <c r="F135" s="234"/>
    </row>
    <row r="136" spans="1:6" ht="6" customHeight="1" x14ac:dyDescent="0.35">
      <c r="A136" s="47"/>
      <c r="B136" s="74"/>
      <c r="C136" s="74"/>
      <c r="D136" s="74"/>
      <c r="E136" s="74"/>
      <c r="F136" s="74"/>
    </row>
    <row r="137" spans="1:6" x14ac:dyDescent="0.35">
      <c r="A137" s="47"/>
      <c r="B137" s="63" t="s">
        <v>104</v>
      </c>
    </row>
    <row r="138" spans="1:6" ht="29.15" customHeight="1" x14ac:dyDescent="0.35">
      <c r="A138" s="47"/>
      <c r="B138" s="234" t="s">
        <v>256</v>
      </c>
      <c r="C138" s="234"/>
      <c r="D138" s="234"/>
      <c r="E138" s="234"/>
      <c r="F138" s="234"/>
    </row>
    <row r="139" spans="1:6" x14ac:dyDescent="0.35">
      <c r="A139" s="47"/>
      <c r="B139" s="48"/>
    </row>
    <row r="140" spans="1:6" ht="29.5" customHeight="1" x14ac:dyDescent="0.35">
      <c r="A140" s="47"/>
      <c r="B140" s="242" t="s">
        <v>519</v>
      </c>
      <c r="C140" s="242"/>
      <c r="D140" s="242"/>
      <c r="E140" s="242"/>
      <c r="F140" s="242"/>
    </row>
    <row r="141" spans="1:6" ht="41.5" customHeight="1" x14ac:dyDescent="0.35">
      <c r="A141" s="47"/>
      <c r="B141" s="48"/>
    </row>
    <row r="142" spans="1:6" ht="41.5" customHeight="1" x14ac:dyDescent="0.35">
      <c r="A142" s="47"/>
      <c r="B142" s="48"/>
    </row>
    <row r="143" spans="1:6" ht="41.5" customHeight="1" x14ac:dyDescent="0.35">
      <c r="A143" s="47"/>
      <c r="B143" s="48"/>
    </row>
    <row r="144" spans="1:6" ht="41.5" customHeight="1" x14ac:dyDescent="0.35">
      <c r="A144" s="47"/>
      <c r="B144" s="48"/>
    </row>
    <row r="145" spans="1:6" ht="41.5" customHeight="1" x14ac:dyDescent="0.35">
      <c r="A145" s="47"/>
      <c r="B145" s="48"/>
    </row>
    <row r="146" spans="1:6" ht="41.5" customHeight="1" x14ac:dyDescent="0.35">
      <c r="A146" s="47"/>
      <c r="B146" s="48"/>
    </row>
    <row r="147" spans="1:6" ht="41.5" customHeight="1" x14ac:dyDescent="0.35">
      <c r="A147" s="47"/>
      <c r="B147" s="48"/>
    </row>
    <row r="148" spans="1:6" ht="41.5" customHeight="1" x14ac:dyDescent="0.35">
      <c r="A148" s="47"/>
      <c r="B148" s="48"/>
    </row>
    <row r="149" spans="1:6" ht="41.5" customHeight="1" x14ac:dyDescent="0.35">
      <c r="A149" s="47"/>
      <c r="B149" s="48"/>
    </row>
    <row r="150" spans="1:6" ht="41.5" customHeight="1" x14ac:dyDescent="0.35">
      <c r="A150" s="47"/>
      <c r="B150" s="48"/>
    </row>
    <row r="151" spans="1:6" ht="41.5" customHeight="1" x14ac:dyDescent="0.35">
      <c r="A151" s="47"/>
      <c r="B151" s="48"/>
    </row>
    <row r="152" spans="1:6" ht="41.5" customHeight="1" x14ac:dyDescent="0.35">
      <c r="A152" s="47"/>
      <c r="B152" s="48"/>
    </row>
    <row r="153" spans="1:6" ht="41.5" customHeight="1" x14ac:dyDescent="0.35">
      <c r="A153" s="47"/>
      <c r="B153" s="48"/>
    </row>
    <row r="154" spans="1:6" ht="41.5" customHeight="1" x14ac:dyDescent="0.35">
      <c r="A154" s="47"/>
      <c r="B154" s="48"/>
    </row>
    <row r="155" spans="1:6" ht="41.5" customHeight="1" x14ac:dyDescent="0.35">
      <c r="A155" s="47"/>
      <c r="B155" s="48"/>
    </row>
    <row r="156" spans="1:6" ht="41.5" customHeight="1" x14ac:dyDescent="0.35">
      <c r="A156" s="47"/>
      <c r="B156" s="48"/>
    </row>
    <row r="157" spans="1:6" x14ac:dyDescent="0.35">
      <c r="A157" s="47"/>
      <c r="B157" s="63" t="s">
        <v>188</v>
      </c>
    </row>
    <row r="158" spans="1:6" ht="44.15" customHeight="1" x14ac:dyDescent="0.35">
      <c r="A158" s="47"/>
      <c r="B158" s="232" t="s">
        <v>439</v>
      </c>
      <c r="C158" s="232"/>
      <c r="D158" s="232"/>
      <c r="E158" s="232"/>
      <c r="F158" s="232"/>
    </row>
    <row r="159" spans="1:6" ht="6" customHeight="1" x14ac:dyDescent="0.35">
      <c r="A159" s="47"/>
      <c r="B159" s="75"/>
      <c r="C159" s="75"/>
      <c r="D159" s="75"/>
      <c r="E159" s="75"/>
      <c r="F159" s="75"/>
    </row>
    <row r="160" spans="1:6" x14ac:dyDescent="0.35">
      <c r="A160" s="47"/>
      <c r="B160" s="63" t="s">
        <v>105</v>
      </c>
    </row>
    <row r="161" spans="2:6" ht="62.15" customHeight="1" x14ac:dyDescent="0.35">
      <c r="B161" s="238" t="s">
        <v>257</v>
      </c>
      <c r="C161" s="238"/>
      <c r="D161" s="238"/>
      <c r="E161" s="238"/>
      <c r="F161" s="238"/>
    </row>
    <row r="162" spans="2:6" ht="5.15" customHeight="1" x14ac:dyDescent="0.35">
      <c r="B162" s="76"/>
      <c r="C162" s="76"/>
      <c r="D162" s="76"/>
      <c r="E162" s="76"/>
      <c r="F162" s="76"/>
    </row>
    <row r="163" spans="2:6" x14ac:dyDescent="0.35">
      <c r="B163" s="72" t="s">
        <v>195</v>
      </c>
      <c r="C163" s="73" t="s">
        <v>196</v>
      </c>
    </row>
    <row r="164" spans="2:6" x14ac:dyDescent="0.35">
      <c r="B164" s="55"/>
      <c r="C164" s="55" t="s">
        <v>106</v>
      </c>
    </row>
    <row r="165" spans="2:6" x14ac:dyDescent="0.35">
      <c r="C165" s="55" t="s">
        <v>107</v>
      </c>
    </row>
    <row r="166" spans="2:6" ht="5.15" customHeight="1" x14ac:dyDescent="0.35"/>
    <row r="167" spans="2:6" ht="47.15" customHeight="1" x14ac:dyDescent="0.35">
      <c r="B167" s="238" t="s">
        <v>424</v>
      </c>
      <c r="C167" s="238"/>
      <c r="D167" s="238"/>
      <c r="E167" s="238"/>
      <c r="F167" s="238"/>
    </row>
    <row r="168" spans="2:6" ht="5.15" customHeight="1" x14ac:dyDescent="0.35">
      <c r="B168" s="76"/>
      <c r="C168" s="76"/>
      <c r="D168" s="76"/>
      <c r="E168" s="76"/>
      <c r="F168" s="76"/>
    </row>
    <row r="169" spans="2:6" ht="15" x14ac:dyDescent="0.4">
      <c r="B169" s="72" t="s">
        <v>195</v>
      </c>
      <c r="C169" s="73" t="s">
        <v>197</v>
      </c>
    </row>
    <row r="170" spans="2:6" x14ac:dyDescent="0.35">
      <c r="B170" s="55"/>
      <c r="C170" s="55" t="s">
        <v>108</v>
      </c>
    </row>
    <row r="171" spans="2:6" x14ac:dyDescent="0.35">
      <c r="B171" s="55"/>
      <c r="C171" s="55" t="s">
        <v>109</v>
      </c>
    </row>
    <row r="172" spans="2:6" ht="5.15" customHeight="1" x14ac:dyDescent="0.35">
      <c r="B172" s="55"/>
      <c r="C172" s="55"/>
    </row>
    <row r="173" spans="2:6" x14ac:dyDescent="0.35">
      <c r="B173" s="55" t="s">
        <v>189</v>
      </c>
    </row>
    <row r="174" spans="2:6" ht="6" customHeight="1" x14ac:dyDescent="0.35"/>
    <row r="175" spans="2:6" x14ac:dyDescent="0.35">
      <c r="B175" s="63" t="s">
        <v>190</v>
      </c>
    </row>
    <row r="176" spans="2:6" ht="30.65" customHeight="1" x14ac:dyDescent="0.35">
      <c r="B176" s="232" t="s">
        <v>198</v>
      </c>
      <c r="C176" s="232"/>
      <c r="D176" s="232"/>
      <c r="E176" s="232"/>
      <c r="F176" s="232"/>
    </row>
    <row r="177" spans="1:6" ht="6" customHeight="1" x14ac:dyDescent="0.35"/>
    <row r="178" spans="1:6" x14ac:dyDescent="0.35">
      <c r="B178" s="63" t="s">
        <v>191</v>
      </c>
    </row>
    <row r="179" spans="1:6" x14ac:dyDescent="0.35">
      <c r="B179" s="55" t="s">
        <v>192</v>
      </c>
    </row>
    <row r="181" spans="1:6" x14ac:dyDescent="0.35">
      <c r="A181" s="233" t="s">
        <v>357</v>
      </c>
      <c r="B181" s="233"/>
      <c r="C181" s="233"/>
      <c r="D181" s="233"/>
      <c r="E181" s="233"/>
      <c r="F181" s="233"/>
    </row>
    <row r="182" spans="1:6" ht="45.75" customHeight="1" x14ac:dyDescent="0.35">
      <c r="A182" s="232" t="s">
        <v>431</v>
      </c>
      <c r="B182" s="232"/>
      <c r="C182" s="232"/>
      <c r="D182" s="232"/>
      <c r="E182" s="232"/>
      <c r="F182" s="232"/>
    </row>
    <row r="184" spans="1:6" x14ac:dyDescent="0.35">
      <c r="A184" s="55" t="s">
        <v>329</v>
      </c>
      <c r="B184" s="55"/>
      <c r="C184" s="55"/>
      <c r="D184" s="55"/>
      <c r="E184" s="55"/>
      <c r="F184" s="55"/>
    </row>
    <row r="185" spans="1:6" ht="6.65" customHeight="1" x14ac:dyDescent="0.35">
      <c r="A185" s="55"/>
      <c r="B185" s="55"/>
      <c r="C185" s="55"/>
      <c r="D185" s="55"/>
      <c r="E185" s="55"/>
      <c r="F185" s="55"/>
    </row>
    <row r="186" spans="1:6" ht="44.15" customHeight="1" x14ac:dyDescent="0.35">
      <c r="A186" s="55"/>
      <c r="B186" s="119" t="s">
        <v>328</v>
      </c>
      <c r="C186" s="232" t="s">
        <v>414</v>
      </c>
      <c r="D186" s="232"/>
      <c r="E186" s="232"/>
      <c r="F186" s="232"/>
    </row>
    <row r="188" spans="1:6" x14ac:dyDescent="0.35">
      <c r="A188" s="55" t="s">
        <v>330</v>
      </c>
      <c r="B188" s="55"/>
      <c r="C188" s="55"/>
      <c r="D188" s="55"/>
      <c r="E188" s="55"/>
      <c r="F188" s="55"/>
    </row>
    <row r="189" spans="1:6" ht="5.5" customHeight="1" x14ac:dyDescent="0.35">
      <c r="A189" s="55"/>
      <c r="B189" s="55"/>
      <c r="C189" s="55"/>
      <c r="D189" s="55"/>
      <c r="E189" s="55"/>
      <c r="F189" s="55"/>
    </row>
    <row r="190" spans="1:6" ht="43" customHeight="1" x14ac:dyDescent="0.35">
      <c r="A190" s="55"/>
      <c r="B190" s="119" t="s">
        <v>328</v>
      </c>
      <c r="C190" s="232" t="s">
        <v>331</v>
      </c>
      <c r="D190" s="232"/>
      <c r="E190" s="232"/>
      <c r="F190" s="232"/>
    </row>
    <row r="192" spans="1:6" x14ac:dyDescent="0.35">
      <c r="A192" s="55" t="s">
        <v>332</v>
      </c>
      <c r="B192" s="55"/>
      <c r="C192" s="55"/>
      <c r="D192" s="55"/>
      <c r="E192" s="55"/>
      <c r="F192" s="55"/>
    </row>
    <row r="193" spans="1:6" ht="6" customHeight="1" x14ac:dyDescent="0.35">
      <c r="A193" s="55"/>
      <c r="B193" s="55"/>
      <c r="C193" s="55"/>
      <c r="D193" s="55"/>
      <c r="E193" s="55"/>
      <c r="F193" s="55"/>
    </row>
    <row r="194" spans="1:6" ht="47.15" customHeight="1" x14ac:dyDescent="0.35">
      <c r="A194" s="55"/>
      <c r="B194" s="119" t="s">
        <v>328</v>
      </c>
      <c r="C194" s="232" t="s">
        <v>333</v>
      </c>
      <c r="D194" s="232"/>
      <c r="E194" s="232"/>
      <c r="F194" s="232"/>
    </row>
  </sheetData>
  <sheetProtection algorithmName="SHA-512" hashValue="ky+3CvZULoRQXAPlgISiLmI3908Xw+j2rmPKZWl/ZX2rV/FZNS9Saq7SG6PyCL7I4l4f6l0hwJ06iZqGpdRewA==" saltValue="FGHhitero61vF4FK9sm5VQ==" spinCount="100000" sheet="1" formatCells="0" formatColumns="0" formatRows="0" insertColumns="0" insertRows="0" deleteColumns="0" deleteRows="0"/>
  <mergeCells count="46">
    <mergeCell ref="B158:F158"/>
    <mergeCell ref="B161:F161"/>
    <mergeCell ref="B167:F167"/>
    <mergeCell ref="B53:F53"/>
    <mergeCell ref="B90:F90"/>
    <mergeCell ref="B93:F93"/>
    <mergeCell ref="B98:C98"/>
    <mergeCell ref="D98:E98"/>
    <mergeCell ref="D99:E99"/>
    <mergeCell ref="B95:F95"/>
    <mergeCell ref="B96:F96"/>
    <mergeCell ref="B140:F140"/>
    <mergeCell ref="B138:F138"/>
    <mergeCell ref="B94:F94"/>
    <mergeCell ref="B52:F52"/>
    <mergeCell ref="A1:F1"/>
    <mergeCell ref="A22:F22"/>
    <mergeCell ref="A25:F25"/>
    <mergeCell ref="A2:F2"/>
    <mergeCell ref="B12:F12"/>
    <mergeCell ref="B16:F16"/>
    <mergeCell ref="B17:F17"/>
    <mergeCell ref="B18:F18"/>
    <mergeCell ref="C13:F13"/>
    <mergeCell ref="C15:F15"/>
    <mergeCell ref="A5:F5"/>
    <mergeCell ref="A6:F6"/>
    <mergeCell ref="B7:F7"/>
    <mergeCell ref="B8:F8"/>
    <mergeCell ref="B11:F11"/>
    <mergeCell ref="C194:F194"/>
    <mergeCell ref="A181:F181"/>
    <mergeCell ref="A3:F3"/>
    <mergeCell ref="B38:F38"/>
    <mergeCell ref="B108:F108"/>
    <mergeCell ref="B129:F129"/>
    <mergeCell ref="B135:F135"/>
    <mergeCell ref="B51:F51"/>
    <mergeCell ref="B60:F60"/>
    <mergeCell ref="A24:F24"/>
    <mergeCell ref="B80:F80"/>
    <mergeCell ref="A182:F182"/>
    <mergeCell ref="C186:F186"/>
    <mergeCell ref="C190:F190"/>
    <mergeCell ref="B176:F176"/>
    <mergeCell ref="B48:F48"/>
  </mergeCells>
  <pageMargins left="0.7" right="0.7" top="0.75" bottom="0.79673611111111109" header="0.3" footer="0.3"/>
  <pageSetup scale="77" orientation="portrait" r:id="rId1"/>
  <headerFooter>
    <oddFooter>&amp;LPrepared by US Poultry &amp; Egg
2nd Release: January 2018&amp;C&amp;G&amp;R&amp;10&amp;A
Page &amp;P of &amp;N</oddFooter>
  </headerFooter>
  <rowBreaks count="3" manualBreakCount="3">
    <brk id="106" max="16383" man="1"/>
    <brk id="139" max="16383" man="1"/>
    <brk id="159"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68"/>
  <sheetViews>
    <sheetView zoomScaleNormal="100" zoomScaleSheetLayoutView="115" workbookViewId="0">
      <selection activeCell="B35" sqref="B35"/>
    </sheetView>
  </sheetViews>
  <sheetFormatPr defaultRowHeight="14.5" x14ac:dyDescent="0.35"/>
  <cols>
    <col min="1" max="1" width="51" customWidth="1"/>
    <col min="2" max="2" width="15.81640625" customWidth="1"/>
    <col min="3" max="3" width="14.26953125" customWidth="1"/>
    <col min="4" max="4" width="31.54296875" customWidth="1"/>
  </cols>
  <sheetData>
    <row r="1" spans="1:6" ht="15.5" x14ac:dyDescent="0.35">
      <c r="A1" s="190" t="s">
        <v>397</v>
      </c>
      <c r="B1" s="190"/>
      <c r="C1" s="190"/>
      <c r="D1" s="191" t="s">
        <v>445</v>
      </c>
      <c r="E1" s="125"/>
      <c r="F1" s="125"/>
    </row>
    <row r="2" spans="1:6" x14ac:dyDescent="0.35">
      <c r="A2" s="138" t="s">
        <v>1</v>
      </c>
      <c r="B2" s="263"/>
      <c r="C2" s="263"/>
      <c r="D2" s="264"/>
    </row>
    <row r="3" spans="1:6" x14ac:dyDescent="0.35">
      <c r="A3" s="138" t="s">
        <v>2</v>
      </c>
      <c r="B3" s="265"/>
      <c r="C3" s="265"/>
      <c r="D3" s="266"/>
    </row>
    <row r="4" spans="1:6" ht="5.5" customHeight="1" thickBot="1" x14ac:dyDescent="0.4"/>
    <row r="5" spans="1:6" x14ac:dyDescent="0.35">
      <c r="A5" s="6" t="s">
        <v>9</v>
      </c>
      <c r="B5" s="7" t="s">
        <v>10</v>
      </c>
      <c r="C5" s="7" t="s">
        <v>11</v>
      </c>
      <c r="D5" s="8" t="s">
        <v>12</v>
      </c>
    </row>
    <row r="6" spans="1:6" x14ac:dyDescent="0.35">
      <c r="A6" s="273" t="s">
        <v>417</v>
      </c>
      <c r="B6" s="274"/>
      <c r="C6" s="274"/>
      <c r="D6" s="275"/>
    </row>
    <row r="7" spans="1:6" ht="15.5" x14ac:dyDescent="0.35">
      <c r="A7" s="253" t="s">
        <v>84</v>
      </c>
      <c r="B7" s="254"/>
      <c r="C7" s="254"/>
      <c r="D7" s="255"/>
    </row>
    <row r="8" spans="1:6" x14ac:dyDescent="0.35">
      <c r="A8" s="9" t="s">
        <v>6</v>
      </c>
      <c r="B8" s="145"/>
      <c r="C8" s="10" t="s">
        <v>5</v>
      </c>
      <c r="D8" s="142"/>
    </row>
    <row r="9" spans="1:6" ht="58" x14ac:dyDescent="0.35">
      <c r="A9" s="11" t="s">
        <v>359</v>
      </c>
      <c r="B9" s="196"/>
      <c r="C9" s="10" t="s">
        <v>7</v>
      </c>
      <c r="D9" s="142"/>
    </row>
    <row r="10" spans="1:6" x14ac:dyDescent="0.35">
      <c r="A10" s="11" t="s">
        <v>137</v>
      </c>
      <c r="B10" s="196"/>
      <c r="C10" s="10" t="s">
        <v>7</v>
      </c>
      <c r="D10" s="142"/>
    </row>
    <row r="11" spans="1:6" x14ac:dyDescent="0.35">
      <c r="A11" s="11" t="s">
        <v>114</v>
      </c>
      <c r="B11" s="196"/>
      <c r="C11" s="10" t="s">
        <v>7</v>
      </c>
      <c r="D11" s="142"/>
    </row>
    <row r="12" spans="1:6" x14ac:dyDescent="0.35">
      <c r="A12" s="11" t="s">
        <v>115</v>
      </c>
      <c r="B12" s="196"/>
      <c r="C12" s="10" t="s">
        <v>7</v>
      </c>
      <c r="D12" s="142"/>
    </row>
    <row r="13" spans="1:6" x14ac:dyDescent="0.35">
      <c r="A13" s="11" t="s">
        <v>199</v>
      </c>
      <c r="B13" s="196"/>
      <c r="C13" s="10" t="s">
        <v>7</v>
      </c>
      <c r="D13" s="142"/>
    </row>
    <row r="14" spans="1:6" x14ac:dyDescent="0.35">
      <c r="A14" s="11"/>
      <c r="B14" s="140"/>
      <c r="C14" s="10"/>
      <c r="D14" s="142"/>
    </row>
    <row r="15" spans="1:6" x14ac:dyDescent="0.35">
      <c r="A15" s="11" t="s">
        <v>14</v>
      </c>
      <c r="B15" s="145"/>
      <c r="C15" s="10" t="s">
        <v>15</v>
      </c>
      <c r="D15" s="142"/>
    </row>
    <row r="16" spans="1:6" ht="43.5" x14ac:dyDescent="0.35">
      <c r="A16" s="11" t="s">
        <v>160</v>
      </c>
      <c r="B16" s="145"/>
      <c r="C16" s="10" t="s">
        <v>8</v>
      </c>
      <c r="D16" s="143"/>
    </row>
    <row r="17" spans="1:13" x14ac:dyDescent="0.35">
      <c r="A17" s="11" t="s">
        <v>16</v>
      </c>
      <c r="B17" s="145"/>
      <c r="C17" s="10" t="s">
        <v>15</v>
      </c>
      <c r="D17" s="142"/>
    </row>
    <row r="18" spans="1:13" ht="29" x14ac:dyDescent="0.35">
      <c r="A18" s="11" t="s">
        <v>17</v>
      </c>
      <c r="B18" s="145"/>
      <c r="C18" s="10" t="s">
        <v>8</v>
      </c>
      <c r="D18" s="143"/>
    </row>
    <row r="19" spans="1:13" x14ac:dyDescent="0.35">
      <c r="A19" s="11" t="s">
        <v>18</v>
      </c>
      <c r="B19" s="145"/>
      <c r="C19" s="10" t="s">
        <v>15</v>
      </c>
      <c r="D19" s="142"/>
    </row>
    <row r="20" spans="1:13" ht="29" x14ac:dyDescent="0.35">
      <c r="A20" s="11" t="s">
        <v>19</v>
      </c>
      <c r="B20" s="145"/>
      <c r="C20" s="10" t="s">
        <v>8</v>
      </c>
      <c r="D20" s="143"/>
    </row>
    <row r="21" spans="1:13" x14ac:dyDescent="0.35">
      <c r="A21" s="11" t="s">
        <v>155</v>
      </c>
      <c r="B21" s="145"/>
      <c r="C21" s="10" t="s">
        <v>15</v>
      </c>
      <c r="D21" s="142"/>
    </row>
    <row r="22" spans="1:13" ht="29" x14ac:dyDescent="0.35">
      <c r="A22" s="11" t="s">
        <v>156</v>
      </c>
      <c r="B22" s="145"/>
      <c r="C22" s="10" t="s">
        <v>8</v>
      </c>
      <c r="D22" s="143"/>
    </row>
    <row r="23" spans="1:13" ht="15.5" x14ac:dyDescent="0.35">
      <c r="A23" s="253" t="s">
        <v>35</v>
      </c>
      <c r="B23" s="254"/>
      <c r="C23" s="254"/>
      <c r="D23" s="255"/>
    </row>
    <row r="24" spans="1:13" ht="58" x14ac:dyDescent="0.35">
      <c r="A24" s="12" t="s">
        <v>474</v>
      </c>
      <c r="B24" s="212"/>
      <c r="C24" s="10"/>
      <c r="D24" s="142"/>
      <c r="L24" s="198" t="s">
        <v>453</v>
      </c>
      <c r="M24" s="198" t="s">
        <v>448</v>
      </c>
    </row>
    <row r="25" spans="1:13" ht="29" x14ac:dyDescent="0.35">
      <c r="A25" s="11" t="s">
        <v>161</v>
      </c>
      <c r="B25" s="141"/>
      <c r="C25" s="10"/>
      <c r="D25" s="142"/>
    </row>
    <row r="26" spans="1:13" ht="29" x14ac:dyDescent="0.35">
      <c r="A26" s="11" t="s">
        <v>485</v>
      </c>
      <c r="B26" s="140"/>
      <c r="C26" s="10" t="s">
        <v>4</v>
      </c>
      <c r="D26" s="142"/>
    </row>
    <row r="27" spans="1:13" x14ac:dyDescent="0.35">
      <c r="A27" s="11" t="s">
        <v>152</v>
      </c>
      <c r="B27" s="141"/>
      <c r="C27" s="10"/>
      <c r="D27" s="142"/>
    </row>
    <row r="28" spans="1:13" ht="29" x14ac:dyDescent="0.35">
      <c r="A28" s="11" t="s">
        <v>486</v>
      </c>
      <c r="B28" s="140"/>
      <c r="C28" s="10" t="s">
        <v>4</v>
      </c>
      <c r="D28" s="142"/>
    </row>
    <row r="29" spans="1:13" x14ac:dyDescent="0.35">
      <c r="A29" s="9" t="s">
        <v>85</v>
      </c>
      <c r="B29" s="144"/>
      <c r="C29" s="10" t="s">
        <v>4</v>
      </c>
      <c r="D29" s="142"/>
    </row>
    <row r="30" spans="1:13" ht="43.5" x14ac:dyDescent="0.35">
      <c r="A30" s="11" t="s">
        <v>412</v>
      </c>
      <c r="B30" s="144"/>
      <c r="C30" s="10" t="s">
        <v>4</v>
      </c>
      <c r="D30" s="142"/>
    </row>
    <row r="31" spans="1:13" ht="29" x14ac:dyDescent="0.35">
      <c r="A31" s="11" t="s">
        <v>159</v>
      </c>
      <c r="B31" s="140"/>
      <c r="C31" s="10" t="s">
        <v>4</v>
      </c>
      <c r="D31" s="142"/>
    </row>
    <row r="32" spans="1:13" ht="29" x14ac:dyDescent="0.35">
      <c r="A32" s="11" t="s">
        <v>451</v>
      </c>
      <c r="B32" s="212"/>
      <c r="C32" s="10"/>
      <c r="D32" s="142"/>
    </row>
    <row r="33" spans="1:4" ht="58" customHeight="1" x14ac:dyDescent="0.35">
      <c r="A33" s="276" t="s">
        <v>496</v>
      </c>
      <c r="B33" s="277"/>
      <c r="C33" s="277"/>
      <c r="D33" s="278"/>
    </row>
    <row r="34" spans="1:4" x14ac:dyDescent="0.35">
      <c r="A34" s="9" t="s">
        <v>116</v>
      </c>
      <c r="B34" s="145"/>
      <c r="C34" s="10" t="s">
        <v>3</v>
      </c>
      <c r="D34" s="142"/>
    </row>
    <row r="35" spans="1:4" ht="16.5" x14ac:dyDescent="0.45">
      <c r="A35" s="9" t="s">
        <v>117</v>
      </c>
      <c r="B35" s="196"/>
      <c r="C35" s="10" t="s">
        <v>3</v>
      </c>
      <c r="D35" s="142"/>
    </row>
    <row r="36" spans="1:4" x14ac:dyDescent="0.35">
      <c r="A36" s="256" t="s">
        <v>125</v>
      </c>
      <c r="B36" s="257"/>
      <c r="C36" s="257"/>
      <c r="D36" s="258"/>
    </row>
    <row r="37" spans="1:4" ht="16.5" x14ac:dyDescent="0.45">
      <c r="A37" s="9" t="s">
        <v>132</v>
      </c>
      <c r="B37" s="196"/>
      <c r="C37" s="10" t="s">
        <v>3</v>
      </c>
      <c r="D37" s="142"/>
    </row>
    <row r="38" spans="1:4" x14ac:dyDescent="0.35">
      <c r="A38" s="9" t="s">
        <v>133</v>
      </c>
      <c r="B38" s="196"/>
      <c r="C38" s="10" t="s">
        <v>3</v>
      </c>
      <c r="D38" s="142"/>
    </row>
    <row r="39" spans="1:4" ht="16.5" x14ac:dyDescent="0.45">
      <c r="A39" s="9" t="s">
        <v>134</v>
      </c>
      <c r="B39" s="196"/>
      <c r="C39" s="10" t="s">
        <v>3</v>
      </c>
      <c r="D39" s="142"/>
    </row>
    <row r="40" spans="1:4" x14ac:dyDescent="0.35">
      <c r="A40" s="256" t="s">
        <v>135</v>
      </c>
      <c r="B40" s="257"/>
      <c r="C40" s="257"/>
      <c r="D40" s="258"/>
    </row>
    <row r="41" spans="1:4" ht="16.5" x14ac:dyDescent="0.45">
      <c r="A41" s="9" t="s">
        <v>118</v>
      </c>
      <c r="B41" s="196"/>
      <c r="C41" s="10" t="s">
        <v>3</v>
      </c>
      <c r="D41" s="142"/>
    </row>
    <row r="42" spans="1:4" ht="16.5" customHeight="1" x14ac:dyDescent="0.35">
      <c r="A42" s="9" t="s">
        <v>119</v>
      </c>
      <c r="B42" s="196"/>
      <c r="C42" s="10" t="s">
        <v>3</v>
      </c>
      <c r="D42" s="142"/>
    </row>
    <row r="43" spans="1:4" ht="16.5" x14ac:dyDescent="0.45">
      <c r="A43" s="9" t="s">
        <v>120</v>
      </c>
      <c r="B43" s="196"/>
      <c r="C43" s="10" t="s">
        <v>3</v>
      </c>
      <c r="D43" s="142"/>
    </row>
    <row r="44" spans="1:4" x14ac:dyDescent="0.35">
      <c r="A44" s="256" t="s">
        <v>75</v>
      </c>
      <c r="B44" s="257"/>
      <c r="C44" s="257"/>
      <c r="D44" s="258"/>
    </row>
    <row r="45" spans="1:4" ht="16.5" x14ac:dyDescent="0.45">
      <c r="A45" s="9" t="s">
        <v>425</v>
      </c>
      <c r="B45" s="146"/>
      <c r="C45" s="10" t="s">
        <v>3</v>
      </c>
      <c r="D45" s="142"/>
    </row>
    <row r="46" spans="1:4" x14ac:dyDescent="0.35">
      <c r="A46" s="9" t="s">
        <v>426</v>
      </c>
      <c r="B46" s="146"/>
      <c r="C46" s="10" t="s">
        <v>3</v>
      </c>
      <c r="D46" s="142"/>
    </row>
    <row r="47" spans="1:4" ht="16.5" x14ac:dyDescent="0.45">
      <c r="A47" s="9" t="s">
        <v>427</v>
      </c>
      <c r="B47" s="146"/>
      <c r="C47" s="10" t="s">
        <v>3</v>
      </c>
      <c r="D47" s="142"/>
    </row>
    <row r="48" spans="1:4" x14ac:dyDescent="0.35">
      <c r="A48" s="256" t="s">
        <v>121</v>
      </c>
      <c r="B48" s="257"/>
      <c r="C48" s="257"/>
      <c r="D48" s="258"/>
    </row>
    <row r="49" spans="1:4" ht="16.5" x14ac:dyDescent="0.45">
      <c r="A49" s="9" t="s">
        <v>122</v>
      </c>
      <c r="B49" s="146"/>
      <c r="C49" s="10" t="s">
        <v>3</v>
      </c>
      <c r="D49" s="142"/>
    </row>
    <row r="50" spans="1:4" x14ac:dyDescent="0.35">
      <c r="A50" s="9" t="s">
        <v>123</v>
      </c>
      <c r="B50" s="146"/>
      <c r="C50" s="10" t="s">
        <v>3</v>
      </c>
      <c r="D50" s="142"/>
    </row>
    <row r="51" spans="1:4" ht="16.5" x14ac:dyDescent="0.45">
      <c r="A51" s="9" t="s">
        <v>124</v>
      </c>
      <c r="B51" s="146"/>
      <c r="C51" s="10" t="s">
        <v>3</v>
      </c>
      <c r="D51" s="142"/>
    </row>
    <row r="52" spans="1:4" x14ac:dyDescent="0.35">
      <c r="A52" s="256" t="s">
        <v>300</v>
      </c>
      <c r="B52" s="257"/>
      <c r="C52" s="257"/>
      <c r="D52" s="258"/>
    </row>
    <row r="53" spans="1:4" ht="66.650000000000006" customHeight="1" x14ac:dyDescent="0.35">
      <c r="A53" s="270" t="s">
        <v>455</v>
      </c>
      <c r="B53" s="271"/>
      <c r="C53" s="271"/>
      <c r="D53" s="272"/>
    </row>
    <row r="54" spans="1:4" ht="16.5" x14ac:dyDescent="0.45">
      <c r="A54" s="9" t="s">
        <v>20</v>
      </c>
      <c r="B54" s="150"/>
      <c r="C54" s="10" t="s">
        <v>3</v>
      </c>
      <c r="D54" s="142"/>
    </row>
    <row r="55" spans="1:4" ht="16.5" x14ac:dyDescent="0.45">
      <c r="A55" s="9" t="s">
        <v>21</v>
      </c>
      <c r="B55" s="150"/>
      <c r="C55" s="10" t="s">
        <v>3</v>
      </c>
      <c r="D55" s="142"/>
    </row>
    <row r="56" spans="1:4" ht="16.5" x14ac:dyDescent="0.45">
      <c r="A56" s="9" t="s">
        <v>22</v>
      </c>
      <c r="B56" s="150"/>
      <c r="C56" s="10" t="s">
        <v>3</v>
      </c>
      <c r="D56" s="142"/>
    </row>
    <row r="57" spans="1:4" ht="17" thickBot="1" x14ac:dyDescent="0.5">
      <c r="A57" s="52" t="s">
        <v>157</v>
      </c>
      <c r="B57" s="173"/>
      <c r="C57" s="53" t="s">
        <v>3</v>
      </c>
      <c r="D57" s="147"/>
    </row>
    <row r="58" spans="1:4" ht="16.5" x14ac:dyDescent="0.45">
      <c r="A58" s="9" t="s">
        <v>36</v>
      </c>
      <c r="B58" s="150"/>
      <c r="C58" s="10" t="s">
        <v>3</v>
      </c>
      <c r="D58" s="148"/>
    </row>
    <row r="59" spans="1:4" ht="16.5" x14ac:dyDescent="0.45">
      <c r="A59" s="9" t="s">
        <v>37</v>
      </c>
      <c r="B59" s="150"/>
      <c r="C59" s="10" t="s">
        <v>3</v>
      </c>
      <c r="D59" s="142"/>
    </row>
    <row r="60" spans="1:4" ht="16.5" x14ac:dyDescent="0.45">
      <c r="A60" s="9" t="s">
        <v>38</v>
      </c>
      <c r="B60" s="150"/>
      <c r="C60" s="10" t="s">
        <v>3</v>
      </c>
      <c r="D60" s="142"/>
    </row>
    <row r="61" spans="1:4" ht="17" thickBot="1" x14ac:dyDescent="0.5">
      <c r="A61" s="195" t="s">
        <v>158</v>
      </c>
      <c r="B61" s="214"/>
      <c r="C61" s="117" t="s">
        <v>3</v>
      </c>
      <c r="D61" s="147"/>
    </row>
    <row r="62" spans="1:4" x14ac:dyDescent="0.35">
      <c r="A62" s="267" t="s">
        <v>70</v>
      </c>
      <c r="B62" s="268"/>
      <c r="C62" s="268"/>
      <c r="D62" s="269"/>
    </row>
    <row r="63" spans="1:4" ht="34" customHeight="1" x14ac:dyDescent="0.35">
      <c r="A63" s="11" t="s">
        <v>162</v>
      </c>
      <c r="B63" s="146"/>
      <c r="C63" s="10" t="s">
        <v>8</v>
      </c>
      <c r="D63" s="142"/>
    </row>
    <row r="64" spans="1:4" ht="72.5" x14ac:dyDescent="0.35">
      <c r="A64" s="11" t="s">
        <v>447</v>
      </c>
      <c r="B64" s="146"/>
      <c r="C64" s="10" t="s">
        <v>8</v>
      </c>
      <c r="D64" s="142"/>
    </row>
    <row r="65" spans="1:4" ht="31" x14ac:dyDescent="0.35">
      <c r="A65" s="11" t="s">
        <v>297</v>
      </c>
      <c r="B65" s="146"/>
      <c r="C65" s="10" t="s">
        <v>3</v>
      </c>
      <c r="D65" s="142"/>
    </row>
    <row r="66" spans="1:4" ht="16.5" x14ac:dyDescent="0.45">
      <c r="A66" s="9" t="s">
        <v>13</v>
      </c>
      <c r="B66" s="146"/>
      <c r="C66" s="10" t="s">
        <v>3</v>
      </c>
      <c r="D66" s="142"/>
    </row>
    <row r="67" spans="1:4" ht="45" customHeight="1" x14ac:dyDescent="0.35">
      <c r="A67" s="11" t="s">
        <v>298</v>
      </c>
      <c r="B67" s="146"/>
      <c r="C67" s="10" t="s">
        <v>3</v>
      </c>
      <c r="D67" s="142"/>
    </row>
    <row r="68" spans="1:4" ht="45" customHeight="1" thickBot="1" x14ac:dyDescent="0.4">
      <c r="A68" s="171" t="s">
        <v>299</v>
      </c>
      <c r="B68" s="194"/>
      <c r="C68" s="117" t="s">
        <v>3</v>
      </c>
      <c r="D68" s="147"/>
    </row>
    <row r="69" spans="1:4" ht="15.5" x14ac:dyDescent="0.35">
      <c r="A69" s="259" t="s">
        <v>27</v>
      </c>
      <c r="B69" s="237"/>
      <c r="C69" s="237"/>
      <c r="D69" s="260"/>
    </row>
    <row r="70" spans="1:4" x14ac:dyDescent="0.35">
      <c r="A70" s="9" t="s">
        <v>39</v>
      </c>
      <c r="B70" s="246"/>
      <c r="C70" s="247"/>
      <c r="D70" s="142"/>
    </row>
    <row r="71" spans="1:4" x14ac:dyDescent="0.35">
      <c r="A71" s="11" t="s">
        <v>40</v>
      </c>
      <c r="B71" s="144"/>
      <c r="C71" s="10" t="s">
        <v>41</v>
      </c>
      <c r="D71" s="142"/>
    </row>
    <row r="72" spans="1:4" x14ac:dyDescent="0.35">
      <c r="A72" s="11" t="s">
        <v>304</v>
      </c>
      <c r="B72" s="150"/>
      <c r="C72" s="10" t="s">
        <v>8</v>
      </c>
      <c r="D72" s="142"/>
    </row>
    <row r="73" spans="1:4" ht="29" x14ac:dyDescent="0.35">
      <c r="A73" s="11" t="s">
        <v>305</v>
      </c>
      <c r="B73" s="150"/>
      <c r="C73" s="10"/>
      <c r="D73" s="142"/>
    </row>
    <row r="74" spans="1:4" ht="29" x14ac:dyDescent="0.35">
      <c r="A74" s="12" t="s">
        <v>324</v>
      </c>
      <c r="B74" s="144"/>
      <c r="C74" s="10" t="s">
        <v>41</v>
      </c>
      <c r="D74" s="142"/>
    </row>
    <row r="75" spans="1:4" x14ac:dyDescent="0.35">
      <c r="A75" s="11" t="s">
        <v>428</v>
      </c>
      <c r="B75" s="150"/>
      <c r="C75" s="10" t="s">
        <v>8</v>
      </c>
      <c r="D75" s="142"/>
    </row>
    <row r="76" spans="1:4" ht="29.5" thickBot="1" x14ac:dyDescent="0.4">
      <c r="A76" s="175" t="s">
        <v>480</v>
      </c>
      <c r="B76" s="173"/>
      <c r="C76" s="53" t="s">
        <v>8</v>
      </c>
      <c r="D76" s="172"/>
    </row>
    <row r="77" spans="1:4" x14ac:dyDescent="0.35">
      <c r="A77" s="115" t="s">
        <v>42</v>
      </c>
      <c r="B77" s="261"/>
      <c r="C77" s="262"/>
      <c r="D77" s="149"/>
    </row>
    <row r="78" spans="1:4" x14ac:dyDescent="0.35">
      <c r="A78" s="11" t="s">
        <v>43</v>
      </c>
      <c r="B78" s="144"/>
      <c r="C78" s="10" t="s">
        <v>41</v>
      </c>
      <c r="D78" s="142"/>
    </row>
    <row r="79" spans="1:4" x14ac:dyDescent="0.35">
      <c r="A79" s="11" t="s">
        <v>304</v>
      </c>
      <c r="B79" s="150"/>
      <c r="C79" s="10" t="s">
        <v>8</v>
      </c>
      <c r="D79" s="142"/>
    </row>
    <row r="80" spans="1:4" ht="29" x14ac:dyDescent="0.35">
      <c r="A80" s="11" t="s">
        <v>305</v>
      </c>
      <c r="B80" s="150"/>
      <c r="C80" s="10"/>
      <c r="D80" s="142"/>
    </row>
    <row r="81" spans="1:4" ht="29" x14ac:dyDescent="0.35">
      <c r="A81" s="12" t="s">
        <v>324</v>
      </c>
      <c r="B81" s="144"/>
      <c r="C81" s="10" t="s">
        <v>41</v>
      </c>
      <c r="D81" s="142"/>
    </row>
    <row r="82" spans="1:4" x14ac:dyDescent="0.35">
      <c r="A82" s="11" t="s">
        <v>428</v>
      </c>
      <c r="B82" s="150"/>
      <c r="C82" s="10" t="s">
        <v>8</v>
      </c>
      <c r="D82" s="142"/>
    </row>
    <row r="83" spans="1:4" ht="29.5" thickBot="1" x14ac:dyDescent="0.4">
      <c r="A83" s="175" t="s">
        <v>480</v>
      </c>
      <c r="B83" s="173"/>
      <c r="C83" s="53" t="s">
        <v>8</v>
      </c>
      <c r="D83" s="172"/>
    </row>
    <row r="84" spans="1:4" x14ac:dyDescent="0.35">
      <c r="A84" s="9" t="s">
        <v>44</v>
      </c>
      <c r="B84" s="246"/>
      <c r="C84" s="247"/>
      <c r="D84" s="142"/>
    </row>
    <row r="85" spans="1:4" x14ac:dyDescent="0.35">
      <c r="A85" s="11" t="s">
        <v>45</v>
      </c>
      <c r="B85" s="144"/>
      <c r="C85" s="10" t="s">
        <v>41</v>
      </c>
      <c r="D85" s="142"/>
    </row>
    <row r="86" spans="1:4" x14ac:dyDescent="0.35">
      <c r="A86" s="11" t="s">
        <v>304</v>
      </c>
      <c r="B86" s="150"/>
      <c r="C86" s="10" t="s">
        <v>8</v>
      </c>
      <c r="D86" s="142"/>
    </row>
    <row r="87" spans="1:4" ht="29" x14ac:dyDescent="0.35">
      <c r="A87" s="11" t="s">
        <v>305</v>
      </c>
      <c r="B87" s="150"/>
      <c r="C87" s="10"/>
      <c r="D87" s="142"/>
    </row>
    <row r="88" spans="1:4" ht="29" x14ac:dyDescent="0.35">
      <c r="A88" s="12" t="s">
        <v>324</v>
      </c>
      <c r="B88" s="144"/>
      <c r="C88" s="10" t="s">
        <v>41</v>
      </c>
      <c r="D88" s="142"/>
    </row>
    <row r="89" spans="1:4" x14ac:dyDescent="0.35">
      <c r="A89" s="11" t="s">
        <v>428</v>
      </c>
      <c r="B89" s="150"/>
      <c r="C89" s="10" t="s">
        <v>8</v>
      </c>
      <c r="D89" s="211"/>
    </row>
    <row r="90" spans="1:4" ht="29.5" thickBot="1" x14ac:dyDescent="0.4">
      <c r="A90" s="175" t="s">
        <v>480</v>
      </c>
      <c r="B90" s="173"/>
      <c r="C90" s="53" t="s">
        <v>8</v>
      </c>
      <c r="D90" s="172"/>
    </row>
    <row r="91" spans="1:4" ht="15.5" x14ac:dyDescent="0.35">
      <c r="A91" s="253" t="s">
        <v>34</v>
      </c>
      <c r="B91" s="254"/>
      <c r="C91" s="254"/>
      <c r="D91" s="255"/>
    </row>
    <row r="92" spans="1:4" x14ac:dyDescent="0.35">
      <c r="A92" s="9" t="s">
        <v>311</v>
      </c>
      <c r="B92" s="246"/>
      <c r="C92" s="247"/>
      <c r="D92" s="142"/>
    </row>
    <row r="93" spans="1:4" x14ac:dyDescent="0.35">
      <c r="A93" s="11" t="s">
        <v>313</v>
      </c>
      <c r="B93" s="144"/>
      <c r="C93" s="10" t="s">
        <v>41</v>
      </c>
      <c r="D93" s="142"/>
    </row>
    <row r="94" spans="1:4" ht="29" x14ac:dyDescent="0.35">
      <c r="A94" s="11" t="s">
        <v>314</v>
      </c>
      <c r="B94" s="150"/>
      <c r="C94" s="10" t="s">
        <v>8</v>
      </c>
      <c r="D94" s="142"/>
    </row>
    <row r="95" spans="1:4" ht="29" x14ac:dyDescent="0.35">
      <c r="A95" s="11" t="s">
        <v>315</v>
      </c>
      <c r="B95" s="153"/>
      <c r="C95" s="10"/>
      <c r="D95" s="142"/>
    </row>
    <row r="96" spans="1:4" ht="43.5" x14ac:dyDescent="0.35">
      <c r="A96" s="11" t="s">
        <v>446</v>
      </c>
      <c r="B96" s="150"/>
      <c r="C96" s="10" t="s">
        <v>8</v>
      </c>
      <c r="D96" s="142"/>
    </row>
    <row r="97" spans="1:4" ht="29.5" thickBot="1" x14ac:dyDescent="0.4">
      <c r="A97" s="116" t="s">
        <v>324</v>
      </c>
      <c r="B97" s="151"/>
      <c r="C97" s="117" t="s">
        <v>41</v>
      </c>
      <c r="D97" s="147"/>
    </row>
    <row r="98" spans="1:4" x14ac:dyDescent="0.35">
      <c r="A98" s="9" t="s">
        <v>312</v>
      </c>
      <c r="B98" s="246"/>
      <c r="C98" s="247"/>
      <c r="D98" s="142"/>
    </row>
    <row r="99" spans="1:4" x14ac:dyDescent="0.35">
      <c r="A99" s="11" t="s">
        <v>317</v>
      </c>
      <c r="B99" s="144"/>
      <c r="C99" s="10" t="s">
        <v>41</v>
      </c>
      <c r="D99" s="142"/>
    </row>
    <row r="100" spans="1:4" ht="29" x14ac:dyDescent="0.35">
      <c r="A100" s="11" t="s">
        <v>314</v>
      </c>
      <c r="B100" s="150"/>
      <c r="C100" s="10" t="s">
        <v>8</v>
      </c>
      <c r="D100" s="142"/>
    </row>
    <row r="101" spans="1:4" ht="29" x14ac:dyDescent="0.35">
      <c r="A101" s="11" t="s">
        <v>316</v>
      </c>
      <c r="B101" s="153"/>
      <c r="C101" s="10"/>
      <c r="D101" s="142"/>
    </row>
    <row r="102" spans="1:4" ht="43.5" x14ac:dyDescent="0.35">
      <c r="A102" s="11" t="s">
        <v>446</v>
      </c>
      <c r="B102" s="150"/>
      <c r="C102" s="10" t="s">
        <v>8</v>
      </c>
      <c r="D102" s="142"/>
    </row>
    <row r="103" spans="1:4" ht="29.5" thickBot="1" x14ac:dyDescent="0.4">
      <c r="A103" s="116" t="s">
        <v>324</v>
      </c>
      <c r="B103" s="151"/>
      <c r="C103" s="117" t="s">
        <v>41</v>
      </c>
      <c r="D103" s="147"/>
    </row>
    <row r="104" spans="1:4" ht="48" customHeight="1" x14ac:dyDescent="0.35">
      <c r="A104" s="279" t="s">
        <v>476</v>
      </c>
      <c r="B104" s="280"/>
      <c r="C104" s="280"/>
      <c r="D104" s="281"/>
    </row>
    <row r="105" spans="1:4" x14ac:dyDescent="0.35">
      <c r="A105" s="9" t="s">
        <v>381</v>
      </c>
      <c r="B105" s="246"/>
      <c r="C105" s="247"/>
      <c r="D105" s="142"/>
    </row>
    <row r="106" spans="1:4" x14ac:dyDescent="0.35">
      <c r="A106" s="11" t="s">
        <v>407</v>
      </c>
      <c r="B106" s="144"/>
      <c r="C106" s="10" t="s">
        <v>41</v>
      </c>
      <c r="D106" s="142"/>
    </row>
    <row r="107" spans="1:4" x14ac:dyDescent="0.35">
      <c r="A107" s="11" t="s">
        <v>382</v>
      </c>
      <c r="B107" s="150"/>
      <c r="C107" s="10" t="s">
        <v>8</v>
      </c>
      <c r="D107" s="142"/>
    </row>
    <row r="108" spans="1:4" ht="29" x14ac:dyDescent="0.35">
      <c r="A108" s="11" t="s">
        <v>383</v>
      </c>
      <c r="B108" s="153"/>
      <c r="C108" s="10"/>
      <c r="D108" s="142"/>
    </row>
    <row r="109" spans="1:4" ht="29" x14ac:dyDescent="0.35">
      <c r="A109" s="12" t="s">
        <v>324</v>
      </c>
      <c r="B109" s="144"/>
      <c r="C109" s="10" t="s">
        <v>41</v>
      </c>
      <c r="D109" s="142"/>
    </row>
    <row r="110" spans="1:4" x14ac:dyDescent="0.35">
      <c r="A110" s="11" t="s">
        <v>465</v>
      </c>
      <c r="B110" s="150"/>
      <c r="C110" s="10" t="s">
        <v>8</v>
      </c>
      <c r="D110" s="211"/>
    </row>
    <row r="111" spans="1:4" ht="29.5" thickBot="1" x14ac:dyDescent="0.4">
      <c r="A111" s="175" t="s">
        <v>480</v>
      </c>
      <c r="B111" s="173"/>
      <c r="C111" s="53" t="s">
        <v>8</v>
      </c>
      <c r="D111" s="172"/>
    </row>
    <row r="112" spans="1:4" x14ac:dyDescent="0.35">
      <c r="A112" s="9" t="s">
        <v>384</v>
      </c>
      <c r="B112" s="246"/>
      <c r="C112" s="247"/>
      <c r="D112" s="142"/>
    </row>
    <row r="113" spans="1:4" x14ac:dyDescent="0.35">
      <c r="A113" s="11" t="s">
        <v>408</v>
      </c>
      <c r="B113" s="144"/>
      <c r="C113" s="10" t="s">
        <v>41</v>
      </c>
      <c r="D113" s="142"/>
    </row>
    <row r="114" spans="1:4" x14ac:dyDescent="0.35">
      <c r="A114" s="11" t="s">
        <v>382</v>
      </c>
      <c r="B114" s="150"/>
      <c r="C114" s="10" t="s">
        <v>8</v>
      </c>
      <c r="D114" s="142"/>
    </row>
    <row r="115" spans="1:4" ht="29" x14ac:dyDescent="0.35">
      <c r="A115" s="11" t="s">
        <v>385</v>
      </c>
      <c r="B115" s="153"/>
      <c r="C115" s="10"/>
      <c r="D115" s="142"/>
    </row>
    <row r="116" spans="1:4" ht="29" x14ac:dyDescent="0.35">
      <c r="A116" s="12" t="s">
        <v>324</v>
      </c>
      <c r="B116" s="144"/>
      <c r="C116" s="10" t="s">
        <v>41</v>
      </c>
      <c r="D116" s="142"/>
    </row>
    <row r="117" spans="1:4" x14ac:dyDescent="0.35">
      <c r="A117" s="11" t="s">
        <v>465</v>
      </c>
      <c r="B117" s="150"/>
      <c r="C117" s="10" t="s">
        <v>8</v>
      </c>
      <c r="D117" s="211"/>
    </row>
    <row r="118" spans="1:4" ht="29.5" thickBot="1" x14ac:dyDescent="0.4">
      <c r="A118" s="175" t="s">
        <v>480</v>
      </c>
      <c r="B118" s="173"/>
      <c r="C118" s="53" t="s">
        <v>8</v>
      </c>
      <c r="D118" s="172"/>
    </row>
    <row r="119" spans="1:4" ht="15.5" x14ac:dyDescent="0.35">
      <c r="A119" s="253" t="s">
        <v>363</v>
      </c>
      <c r="B119" s="254"/>
      <c r="C119" s="254"/>
      <c r="D119" s="255"/>
    </row>
    <row r="120" spans="1:4" x14ac:dyDescent="0.35">
      <c r="A120" s="9" t="s">
        <v>364</v>
      </c>
      <c r="B120" s="246"/>
      <c r="C120" s="247"/>
      <c r="D120" s="142"/>
    </row>
    <row r="121" spans="1:4" x14ac:dyDescent="0.35">
      <c r="A121" s="11" t="s">
        <v>365</v>
      </c>
      <c r="B121" s="144"/>
      <c r="C121" s="10" t="s">
        <v>41</v>
      </c>
      <c r="D121" s="142"/>
    </row>
    <row r="122" spans="1:4" x14ac:dyDescent="0.35">
      <c r="A122" s="11" t="s">
        <v>366</v>
      </c>
      <c r="B122" s="150"/>
      <c r="C122" s="10" t="s">
        <v>8</v>
      </c>
      <c r="D122" s="142"/>
    </row>
    <row r="123" spans="1:4" ht="29" x14ac:dyDescent="0.35">
      <c r="A123" s="11" t="s">
        <v>367</v>
      </c>
      <c r="B123" s="153"/>
      <c r="C123" s="10"/>
      <c r="D123" s="142"/>
    </row>
    <row r="124" spans="1:4" ht="29" x14ac:dyDescent="0.35">
      <c r="A124" s="12" t="s">
        <v>324</v>
      </c>
      <c r="B124" s="144"/>
      <c r="C124" s="10" t="s">
        <v>41</v>
      </c>
      <c r="D124" s="142"/>
    </row>
    <row r="125" spans="1:4" ht="29.5" thickBot="1" x14ac:dyDescent="0.4">
      <c r="A125" s="175" t="s">
        <v>480</v>
      </c>
      <c r="B125" s="173"/>
      <c r="C125" s="53" t="s">
        <v>8</v>
      </c>
      <c r="D125" s="172"/>
    </row>
    <row r="126" spans="1:4" x14ac:dyDescent="0.35">
      <c r="A126" s="9" t="s">
        <v>368</v>
      </c>
      <c r="B126" s="246"/>
      <c r="C126" s="247"/>
      <c r="D126" s="142"/>
    </row>
    <row r="127" spans="1:4" x14ac:dyDescent="0.35">
      <c r="A127" s="11" t="s">
        <v>369</v>
      </c>
      <c r="B127" s="144"/>
      <c r="C127" s="10" t="s">
        <v>41</v>
      </c>
      <c r="D127" s="142"/>
    </row>
    <row r="128" spans="1:4" x14ac:dyDescent="0.35">
      <c r="A128" s="11" t="s">
        <v>366</v>
      </c>
      <c r="B128" s="150"/>
      <c r="C128" s="10" t="s">
        <v>8</v>
      </c>
      <c r="D128" s="142"/>
    </row>
    <row r="129" spans="1:4" ht="29" x14ac:dyDescent="0.35">
      <c r="A129" s="11" t="s">
        <v>370</v>
      </c>
      <c r="B129" s="152"/>
      <c r="C129" s="10"/>
      <c r="D129" s="142"/>
    </row>
    <row r="130" spans="1:4" ht="29" x14ac:dyDescent="0.35">
      <c r="A130" s="12" t="s">
        <v>324</v>
      </c>
      <c r="B130" s="144"/>
      <c r="C130" s="10" t="s">
        <v>41</v>
      </c>
      <c r="D130" s="142"/>
    </row>
    <row r="131" spans="1:4" ht="29.5" thickBot="1" x14ac:dyDescent="0.4">
      <c r="A131" s="175" t="s">
        <v>480</v>
      </c>
      <c r="B131" s="173"/>
      <c r="C131" s="53" t="s">
        <v>8</v>
      </c>
      <c r="D131" s="172"/>
    </row>
    <row r="132" spans="1:4" x14ac:dyDescent="0.35">
      <c r="A132" s="9" t="s">
        <v>371</v>
      </c>
      <c r="B132" s="246"/>
      <c r="C132" s="247"/>
      <c r="D132" s="142"/>
    </row>
    <row r="133" spans="1:4" x14ac:dyDescent="0.35">
      <c r="A133" s="11" t="s">
        <v>372</v>
      </c>
      <c r="B133" s="144"/>
      <c r="C133" s="10" t="s">
        <v>41</v>
      </c>
      <c r="D133" s="142"/>
    </row>
    <row r="134" spans="1:4" x14ac:dyDescent="0.35">
      <c r="A134" s="11" t="s">
        <v>366</v>
      </c>
      <c r="B134" s="150"/>
      <c r="C134" s="10" t="s">
        <v>8</v>
      </c>
      <c r="D134" s="142"/>
    </row>
    <row r="135" spans="1:4" ht="29" x14ac:dyDescent="0.35">
      <c r="A135" s="11" t="s">
        <v>373</v>
      </c>
      <c r="B135" s="153"/>
      <c r="C135" s="10"/>
      <c r="D135" s="142"/>
    </row>
    <row r="136" spans="1:4" ht="29" x14ac:dyDescent="0.35">
      <c r="A136" s="12" t="s">
        <v>324</v>
      </c>
      <c r="B136" s="144"/>
      <c r="C136" s="10" t="s">
        <v>41</v>
      </c>
      <c r="D136" s="142"/>
    </row>
    <row r="137" spans="1:4" ht="29.5" thickBot="1" x14ac:dyDescent="0.4">
      <c r="A137" s="175" t="s">
        <v>480</v>
      </c>
      <c r="B137" s="173"/>
      <c r="C137" s="53" t="s">
        <v>8</v>
      </c>
      <c r="D137" s="172"/>
    </row>
    <row r="138" spans="1:4" ht="15.5" x14ac:dyDescent="0.35">
      <c r="A138" s="253" t="s">
        <v>32</v>
      </c>
      <c r="B138" s="254"/>
      <c r="C138" s="254"/>
      <c r="D138" s="255"/>
    </row>
    <row r="139" spans="1:4" x14ac:dyDescent="0.35">
      <c r="A139" s="9" t="s">
        <v>386</v>
      </c>
      <c r="B139" s="246"/>
      <c r="C139" s="247"/>
      <c r="D139" s="142"/>
    </row>
    <row r="140" spans="1:4" x14ac:dyDescent="0.35">
      <c r="A140" s="11" t="s">
        <v>387</v>
      </c>
      <c r="B140" s="144"/>
      <c r="C140" s="10" t="s">
        <v>41</v>
      </c>
      <c r="D140" s="142"/>
    </row>
    <row r="141" spans="1:4" x14ac:dyDescent="0.35">
      <c r="A141" s="11" t="s">
        <v>388</v>
      </c>
      <c r="B141" s="150"/>
      <c r="C141" s="10" t="s">
        <v>8</v>
      </c>
      <c r="D141" s="142"/>
    </row>
    <row r="142" spans="1:4" ht="29" x14ac:dyDescent="0.35">
      <c r="A142" s="11" t="s">
        <v>389</v>
      </c>
      <c r="B142" s="153"/>
      <c r="C142" s="10"/>
      <c r="D142" s="142"/>
    </row>
    <row r="143" spans="1:4" ht="29" x14ac:dyDescent="0.35">
      <c r="A143" s="12" t="s">
        <v>324</v>
      </c>
      <c r="B143" s="144"/>
      <c r="C143" s="10" t="s">
        <v>41</v>
      </c>
      <c r="D143" s="142"/>
    </row>
    <row r="144" spans="1:4" ht="29.5" thickBot="1" x14ac:dyDescent="0.4">
      <c r="A144" s="175" t="s">
        <v>480</v>
      </c>
      <c r="B144" s="173"/>
      <c r="C144" s="53" t="s">
        <v>8</v>
      </c>
      <c r="D144" s="172"/>
    </row>
    <row r="145" spans="1:4" x14ac:dyDescent="0.35">
      <c r="A145" s="115" t="s">
        <v>390</v>
      </c>
      <c r="B145" s="261"/>
      <c r="C145" s="262"/>
      <c r="D145" s="149"/>
    </row>
    <row r="146" spans="1:4" x14ac:dyDescent="0.35">
      <c r="A146" s="11" t="s">
        <v>391</v>
      </c>
      <c r="B146" s="144"/>
      <c r="C146" s="10" t="s">
        <v>41</v>
      </c>
      <c r="D146" s="142"/>
    </row>
    <row r="147" spans="1:4" x14ac:dyDescent="0.35">
      <c r="A147" s="11" t="s">
        <v>388</v>
      </c>
      <c r="B147" s="150"/>
      <c r="C147" s="10" t="s">
        <v>8</v>
      </c>
      <c r="D147" s="142"/>
    </row>
    <row r="148" spans="1:4" ht="29" x14ac:dyDescent="0.35">
      <c r="A148" s="11" t="s">
        <v>389</v>
      </c>
      <c r="B148" s="153"/>
      <c r="C148" s="10"/>
      <c r="D148" s="142"/>
    </row>
    <row r="149" spans="1:4" ht="29" x14ac:dyDescent="0.35">
      <c r="A149" s="12" t="s">
        <v>324</v>
      </c>
      <c r="B149" s="144"/>
      <c r="C149" s="10" t="s">
        <v>41</v>
      </c>
      <c r="D149" s="142"/>
    </row>
    <row r="150" spans="1:4" ht="29.5" thickBot="1" x14ac:dyDescent="0.4">
      <c r="A150" s="175" t="s">
        <v>480</v>
      </c>
      <c r="B150" s="173"/>
      <c r="C150" s="53" t="s">
        <v>8</v>
      </c>
      <c r="D150" s="172"/>
    </row>
    <row r="151" spans="1:4" x14ac:dyDescent="0.35">
      <c r="A151" s="9" t="s">
        <v>392</v>
      </c>
      <c r="B151" s="246"/>
      <c r="C151" s="247"/>
      <c r="D151" s="142"/>
    </row>
    <row r="152" spans="1:4" x14ac:dyDescent="0.35">
      <c r="A152" s="11" t="s">
        <v>393</v>
      </c>
      <c r="B152" s="144"/>
      <c r="C152" s="10" t="s">
        <v>41</v>
      </c>
      <c r="D152" s="142"/>
    </row>
    <row r="153" spans="1:4" x14ac:dyDescent="0.35">
      <c r="A153" s="11" t="s">
        <v>388</v>
      </c>
      <c r="B153" s="150"/>
      <c r="C153" s="10" t="s">
        <v>8</v>
      </c>
      <c r="D153" s="142"/>
    </row>
    <row r="154" spans="1:4" ht="29" x14ac:dyDescent="0.35">
      <c r="A154" s="11" t="s">
        <v>389</v>
      </c>
      <c r="B154" s="153"/>
      <c r="C154" s="10"/>
      <c r="D154" s="142"/>
    </row>
    <row r="155" spans="1:4" ht="29" x14ac:dyDescent="0.35">
      <c r="A155" s="12" t="s">
        <v>324</v>
      </c>
      <c r="B155" s="144"/>
      <c r="C155" s="10" t="s">
        <v>41</v>
      </c>
      <c r="D155" s="142"/>
    </row>
    <row r="156" spans="1:4" ht="29.5" thickBot="1" x14ac:dyDescent="0.4">
      <c r="A156" s="175" t="s">
        <v>480</v>
      </c>
      <c r="B156" s="173"/>
      <c r="C156" s="53" t="s">
        <v>8</v>
      </c>
      <c r="D156" s="172"/>
    </row>
    <row r="157" spans="1:4" ht="15.5" x14ac:dyDescent="0.35">
      <c r="A157" s="253" t="s">
        <v>26</v>
      </c>
      <c r="B157" s="254"/>
      <c r="C157" s="254"/>
      <c r="D157" s="255"/>
    </row>
    <row r="158" spans="1:4" x14ac:dyDescent="0.35">
      <c r="A158" s="9" t="s">
        <v>360</v>
      </c>
      <c r="B158" s="144"/>
      <c r="C158" s="10" t="s">
        <v>4</v>
      </c>
      <c r="D158" s="142"/>
    </row>
    <row r="159" spans="1:4" ht="29" x14ac:dyDescent="0.35">
      <c r="A159" s="12" t="s">
        <v>324</v>
      </c>
      <c r="B159" s="144"/>
      <c r="C159" s="10" t="s">
        <v>4</v>
      </c>
      <c r="D159" s="142"/>
    </row>
    <row r="160" spans="1:4" ht="44" thickBot="1" x14ac:dyDescent="0.4">
      <c r="A160" s="175" t="s">
        <v>441</v>
      </c>
      <c r="B160" s="173"/>
      <c r="C160" s="53" t="s">
        <v>8</v>
      </c>
      <c r="D160" s="192"/>
    </row>
    <row r="161" spans="1:4" ht="15.5" x14ac:dyDescent="0.35">
      <c r="A161" s="243" t="s">
        <v>410</v>
      </c>
      <c r="B161" s="244"/>
      <c r="C161" s="244"/>
      <c r="D161" s="245"/>
    </row>
    <row r="162" spans="1:4" x14ac:dyDescent="0.35">
      <c r="A162" s="248" t="s">
        <v>498</v>
      </c>
      <c r="B162" s="252"/>
      <c r="C162" s="252"/>
      <c r="D162" s="149"/>
    </row>
    <row r="163" spans="1:4" x14ac:dyDescent="0.35">
      <c r="A163" s="248"/>
      <c r="B163" s="250"/>
      <c r="C163" s="250"/>
      <c r="D163" s="142"/>
    </row>
    <row r="164" spans="1:4" x14ac:dyDescent="0.35">
      <c r="A164" s="248"/>
      <c r="B164" s="250"/>
      <c r="C164" s="250"/>
      <c r="D164" s="142"/>
    </row>
    <row r="165" spans="1:4" x14ac:dyDescent="0.35">
      <c r="A165" s="248"/>
      <c r="B165" s="250"/>
      <c r="C165" s="250"/>
      <c r="D165" s="142"/>
    </row>
    <row r="166" spans="1:4" x14ac:dyDescent="0.35">
      <c r="A166" s="248"/>
      <c r="B166" s="250"/>
      <c r="C166" s="250"/>
      <c r="D166" s="142"/>
    </row>
    <row r="167" spans="1:4" x14ac:dyDescent="0.35">
      <c r="A167" s="248"/>
      <c r="B167" s="250"/>
      <c r="C167" s="250"/>
      <c r="D167" s="142"/>
    </row>
    <row r="168" spans="1:4" ht="15" thickBot="1" x14ac:dyDescent="0.4">
      <c r="A168" s="249"/>
      <c r="B168" s="251"/>
      <c r="C168" s="251"/>
      <c r="D168" s="147"/>
    </row>
  </sheetData>
  <sheetProtection algorithmName="SHA-512" hashValue="HDJfNklysy2sTee7mBINeKCBYh4E3Rmf2VsYQbKVdCxp/L9WtkKDGmNn9kJGqLN44BOONFLH4RECP0nRo940PQ==" saltValue="nj6/+AJ32wI+5yOAWXN4OQ==" spinCount="100000" sheet="1" formatCells="0" formatColumns="0" formatRows="0" insertColumns="0" insertRows="0" deleteColumns="0" deleteRows="0"/>
  <protectedRanges>
    <protectedRange password="ECFA" sqref="B105:B109 D105:D109 B120:B124 D120:D124 B139:B143 D139:D143 B158:B160 D158:D160 B162:D168 B112:B116 D112:D116 B126:B130 D126:D130 B132:B136 D132:D136 B145:B149 D145:D149 B151:B155 D151:D155" name="Range2"/>
    <protectedRange password="ECFA" sqref="B2:D3 B34:B35 D34:D35 B37:B39 D37:D39 D41:D43 B45:B47 D45:D47 B49:B51 D49:D51 B54:B61 D54:D61 B63:B68 D63:D68 B70:B75 D8:D22 B8:B22 D24:D32 B24:B32 D110:D111 D117:D118 D70:D90 D125 D131 D137 D144 D150 D156 B41:B43" name="User Data Input"/>
  </protectedRanges>
  <mergeCells count="41">
    <mergeCell ref="B139:C139"/>
    <mergeCell ref="B145:C145"/>
    <mergeCell ref="B151:C151"/>
    <mergeCell ref="B112:C112"/>
    <mergeCell ref="A104:D104"/>
    <mergeCell ref="B2:D2"/>
    <mergeCell ref="A23:D23"/>
    <mergeCell ref="A7:D7"/>
    <mergeCell ref="B3:D3"/>
    <mergeCell ref="A62:D62"/>
    <mergeCell ref="A52:D52"/>
    <mergeCell ref="A53:D53"/>
    <mergeCell ref="A6:D6"/>
    <mergeCell ref="A40:D40"/>
    <mergeCell ref="A33:D33"/>
    <mergeCell ref="A36:D36"/>
    <mergeCell ref="A48:D48"/>
    <mergeCell ref="B92:C92"/>
    <mergeCell ref="A44:D44"/>
    <mergeCell ref="B98:C98"/>
    <mergeCell ref="A69:D69"/>
    <mergeCell ref="B70:C70"/>
    <mergeCell ref="B77:C77"/>
    <mergeCell ref="B84:C84"/>
    <mergeCell ref="A91:D91"/>
    <mergeCell ref="A161:D161"/>
    <mergeCell ref="B132:C132"/>
    <mergeCell ref="B105:C105"/>
    <mergeCell ref="A162:A168"/>
    <mergeCell ref="B163:C163"/>
    <mergeCell ref="B164:C164"/>
    <mergeCell ref="B166:C166"/>
    <mergeCell ref="B167:C167"/>
    <mergeCell ref="B168:C168"/>
    <mergeCell ref="B165:C165"/>
    <mergeCell ref="B162:C162"/>
    <mergeCell ref="A119:D119"/>
    <mergeCell ref="B120:C120"/>
    <mergeCell ref="A157:D157"/>
    <mergeCell ref="B126:C126"/>
    <mergeCell ref="A138:D138"/>
  </mergeCells>
  <dataValidations disablePrompts="1" count="2">
    <dataValidation type="list" allowBlank="1" showInputMessage="1" showErrorMessage="1" sqref="B32" xr:uid="{00000000-0002-0000-0400-000000000000}">
      <formula1>$L$24:$M$24</formula1>
    </dataValidation>
    <dataValidation type="list" allowBlank="1" showErrorMessage="1" errorTitle="Invalid Input" error="Invalid Input" sqref="B24" xr:uid="{00000000-0002-0000-0400-000001000000}">
      <formula1>$L$24:$M$24</formula1>
    </dataValidation>
  </dataValidations>
  <pageMargins left="0.7" right="0.7" top="0.75" bottom="0.81111111111111101" header="0.3" footer="0.3"/>
  <pageSetup scale="80" orientation="portrait" r:id="rId1"/>
  <headerFooter>
    <oddHeader>&amp;CTRI Guidance Tool</oddHeader>
    <oddFooter>&amp;LPrepared by US Poultry &amp; Egg
2nd Release: January 2018&amp;C&amp;G&amp;R&amp;10&amp;A
Page &amp;P of &amp;N</oddFooter>
  </headerFooter>
  <rowBreaks count="1" manualBreakCount="1">
    <brk id="35"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8"/>
  <sheetViews>
    <sheetView zoomScaleNormal="100" zoomScalePageLayoutView="150" workbookViewId="0">
      <selection activeCell="A48" sqref="A48"/>
    </sheetView>
  </sheetViews>
  <sheetFormatPr defaultRowHeight="14.5" x14ac:dyDescent="0.35"/>
  <cols>
    <col min="1" max="1" width="32.453125" customWidth="1"/>
    <col min="2" max="4" width="15.453125" customWidth="1"/>
    <col min="5" max="5" width="19.453125" customWidth="1"/>
  </cols>
  <sheetData>
    <row r="1" spans="1:5" ht="15.5" x14ac:dyDescent="0.35">
      <c r="A1" s="123" t="s">
        <v>31</v>
      </c>
      <c r="B1" s="126"/>
      <c r="C1" s="126"/>
      <c r="D1" s="126"/>
      <c r="E1" s="126"/>
    </row>
    <row r="2" spans="1:5" x14ac:dyDescent="0.35">
      <c r="A2" s="5" t="s">
        <v>30</v>
      </c>
      <c r="B2" s="87">
        <f>'Input '!B2</f>
        <v>0</v>
      </c>
      <c r="C2" s="2"/>
      <c r="D2" s="2"/>
      <c r="E2" s="2"/>
    </row>
    <row r="3" spans="1:5" x14ac:dyDescent="0.35">
      <c r="A3" s="3" t="s">
        <v>29</v>
      </c>
      <c r="B3" s="86">
        <f>'Input '!B3</f>
        <v>0</v>
      </c>
      <c r="C3" s="4"/>
      <c r="D3" s="2"/>
      <c r="E3" s="2"/>
    </row>
    <row r="4" spans="1:5" ht="15" thickBot="1" x14ac:dyDescent="0.4">
      <c r="A4" s="3"/>
      <c r="B4" s="86"/>
      <c r="C4" s="4"/>
      <c r="D4" s="2"/>
      <c r="E4" s="2"/>
    </row>
    <row r="5" spans="1:5" x14ac:dyDescent="0.35">
      <c r="A5" s="134" t="s">
        <v>28</v>
      </c>
      <c r="B5" s="7" t="s">
        <v>23</v>
      </c>
      <c r="C5" s="7" t="s">
        <v>24</v>
      </c>
      <c r="D5" s="7" t="s">
        <v>25</v>
      </c>
      <c r="E5" s="154" t="s">
        <v>151</v>
      </c>
    </row>
    <row r="6" spans="1:5" ht="19.5" customHeight="1" x14ac:dyDescent="0.35">
      <c r="A6" s="132" t="s">
        <v>0</v>
      </c>
      <c r="B6" s="178">
        <f>'Ammonia Calcs'!B81</f>
        <v>0</v>
      </c>
      <c r="C6" s="133">
        <v>0</v>
      </c>
      <c r="D6" s="176">
        <f>'Ammonia Calcs'!B122</f>
        <v>0</v>
      </c>
      <c r="E6" s="135" t="str">
        <f>IF(OR(B6&gt;=25000,C6&gt;=25000,D6&gt;=10000),"Reportable","Not Reportable")</f>
        <v>Not Reportable</v>
      </c>
    </row>
    <row r="7" spans="1:5" ht="19.5" customHeight="1" x14ac:dyDescent="0.35">
      <c r="A7" s="127" t="s">
        <v>71</v>
      </c>
      <c r="B7" s="179">
        <f>'Nitrate Calcs'!B73</f>
        <v>0</v>
      </c>
      <c r="C7" s="128">
        <v>0</v>
      </c>
      <c r="D7" s="128">
        <v>0</v>
      </c>
      <c r="E7" s="136" t="str">
        <f t="shared" ref="E7:E13" si="0">IF(OR(B7&gt;=25000,C7&gt;=25000,D7&gt;=10000),"Reportable","Not Reportable")</f>
        <v>Not Reportable</v>
      </c>
    </row>
    <row r="8" spans="1:5" ht="19.5" customHeight="1" x14ac:dyDescent="0.35">
      <c r="A8" s="127" t="s">
        <v>27</v>
      </c>
      <c r="B8" s="128">
        <v>0</v>
      </c>
      <c r="C8" s="128">
        <v>0</v>
      </c>
      <c r="D8" s="177">
        <f>'Peracetic Acid Calcs'!B35</f>
        <v>0</v>
      </c>
      <c r="E8" s="136" t="str">
        <f t="shared" si="0"/>
        <v>Not Reportable</v>
      </c>
    </row>
    <row r="9" spans="1:5" ht="19.5" customHeight="1" x14ac:dyDescent="0.35">
      <c r="A9" s="129" t="s">
        <v>34</v>
      </c>
      <c r="B9" s="128">
        <v>0</v>
      </c>
      <c r="C9" s="128">
        <v>0</v>
      </c>
      <c r="D9" s="177">
        <f>'Methanol Calcs'!B21</f>
        <v>0</v>
      </c>
      <c r="E9" s="136" t="str">
        <f t="shared" si="0"/>
        <v>Not Reportable</v>
      </c>
    </row>
    <row r="10" spans="1:5" ht="19.5" customHeight="1" x14ac:dyDescent="0.35">
      <c r="A10" s="129" t="s">
        <v>374</v>
      </c>
      <c r="B10" s="128">
        <v>0</v>
      </c>
      <c r="C10" s="128">
        <v>0</v>
      </c>
      <c r="D10" s="177">
        <f>'Glycol Ether Calcs'!B29</f>
        <v>0</v>
      </c>
      <c r="E10" s="136" t="str">
        <f t="shared" si="0"/>
        <v>Not Reportable</v>
      </c>
    </row>
    <row r="11" spans="1:5" ht="19.5" customHeight="1" x14ac:dyDescent="0.35">
      <c r="A11" s="129" t="s">
        <v>33</v>
      </c>
      <c r="B11" s="128">
        <v>0</v>
      </c>
      <c r="C11" s="128">
        <v>0</v>
      </c>
      <c r="D11" s="177">
        <f>'Formaldehyde Calcs'!B25</f>
        <v>0</v>
      </c>
      <c r="E11" s="136" t="str">
        <f t="shared" si="0"/>
        <v>Not Reportable</v>
      </c>
    </row>
    <row r="12" spans="1:5" ht="19.5" customHeight="1" x14ac:dyDescent="0.35">
      <c r="A12" s="129" t="s">
        <v>32</v>
      </c>
      <c r="B12" s="128">
        <v>0</v>
      </c>
      <c r="C12" s="128">
        <v>0</v>
      </c>
      <c r="D12" s="177">
        <f>'Nitric Acid Calcs'!B29</f>
        <v>0</v>
      </c>
      <c r="E12" s="136" t="str">
        <f t="shared" si="0"/>
        <v>Not Reportable</v>
      </c>
    </row>
    <row r="13" spans="1:5" ht="19.5" customHeight="1" thickBot="1" x14ac:dyDescent="0.4">
      <c r="A13" s="130" t="s">
        <v>26</v>
      </c>
      <c r="B13" s="131">
        <v>0</v>
      </c>
      <c r="C13" s="131">
        <v>0</v>
      </c>
      <c r="D13" s="139">
        <f>'Chlorine Calcs'!B6</f>
        <v>0</v>
      </c>
      <c r="E13" s="137" t="str">
        <f t="shared" si="0"/>
        <v>Not Reportable</v>
      </c>
    </row>
    <row r="14" spans="1:5" x14ac:dyDescent="0.35">
      <c r="A14" s="37"/>
      <c r="B14" s="4"/>
      <c r="C14" s="4"/>
      <c r="D14" s="2"/>
      <c r="E14" s="2"/>
    </row>
    <row r="15" spans="1:5" ht="15" thickBot="1" x14ac:dyDescent="0.4"/>
    <row r="16" spans="1:5" x14ac:dyDescent="0.35">
      <c r="A16" s="282" t="s">
        <v>415</v>
      </c>
      <c r="B16" s="7" t="s">
        <v>23</v>
      </c>
      <c r="C16" s="7" t="s">
        <v>24</v>
      </c>
      <c r="D16" s="8" t="s">
        <v>25</v>
      </c>
    </row>
    <row r="17" spans="1:4" ht="15" thickBot="1" x14ac:dyDescent="0.4">
      <c r="A17" s="283"/>
      <c r="B17" s="157">
        <v>25000</v>
      </c>
      <c r="C17" s="157">
        <v>25000</v>
      </c>
      <c r="D17" s="159">
        <v>10000</v>
      </c>
    </row>
    <row r="18" spans="1:4" x14ac:dyDescent="0.35">
      <c r="A18" s="158"/>
    </row>
  </sheetData>
  <sheetProtection algorithmName="SHA-512" hashValue="rf+771E7/MuliGFbC+2RDTW1Wsb0Di/cZ7EJb5sUkMGZ3p25yFLylaw2r4BBi6DH+yr/ckMjgeq+P1Fh6td1+Q==" saltValue="Ffq/OLfUy4YYa4qs4NgKcA==" spinCount="100000" sheet="1" formatCells="0" formatColumns="0" formatRows="0" insertColumns="0" insertRows="0" deleteColumns="0" deleteRows="0"/>
  <mergeCells count="1">
    <mergeCell ref="A16:A17"/>
  </mergeCells>
  <conditionalFormatting sqref="E6:E13">
    <cfRule type="cellIs" dxfId="0" priority="1" operator="equal">
      <formula>"Reportable"</formula>
    </cfRule>
  </conditionalFormatting>
  <pageMargins left="0.7" right="0.7" top="0.75" bottom="0.75" header="0.3" footer="0.3"/>
  <pageSetup scale="90" orientation="portrait" r:id="rId1"/>
  <headerFooter>
    <oddHeader>&amp;CTRI Guidance Tool</oddHeader>
    <oddFooter>&amp;LPrepared by US Poultry &amp; Egg
2nd Release: January 2018&amp;C&amp;G&amp;R&amp;10&amp;A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2"/>
  <sheetViews>
    <sheetView zoomScaleNormal="100" zoomScaleSheetLayoutView="130" workbookViewId="0">
      <selection activeCell="C53" sqref="C53"/>
    </sheetView>
  </sheetViews>
  <sheetFormatPr defaultRowHeight="14.5" x14ac:dyDescent="0.35"/>
  <cols>
    <col min="1" max="1" width="5.1796875" customWidth="1"/>
    <col min="2" max="2" width="15.453125" customWidth="1"/>
    <col min="3" max="4" width="24.54296875" customWidth="1"/>
    <col min="5" max="5" width="11.1796875" customWidth="1"/>
    <col min="6" max="6" width="33.7265625" customWidth="1"/>
  </cols>
  <sheetData>
    <row r="1" spans="1:13" ht="15.5" x14ac:dyDescent="0.35">
      <c r="A1" s="123" t="s">
        <v>0</v>
      </c>
      <c r="B1" s="124"/>
      <c r="C1" s="124"/>
      <c r="D1" s="124"/>
      <c r="E1" s="124"/>
      <c r="F1" s="124"/>
      <c r="G1" s="13"/>
      <c r="H1" s="13"/>
      <c r="I1" s="13"/>
      <c r="J1" s="13"/>
      <c r="K1" s="13"/>
      <c r="L1" s="13"/>
      <c r="M1" s="13"/>
    </row>
    <row r="2" spans="1:13" x14ac:dyDescent="0.35">
      <c r="A2" s="66" t="s">
        <v>53</v>
      </c>
      <c r="B2" s="13"/>
      <c r="C2" s="13"/>
      <c r="D2" s="13"/>
      <c r="E2" s="13"/>
      <c r="F2" s="13"/>
      <c r="G2" s="13"/>
      <c r="H2" s="13"/>
      <c r="I2" s="13"/>
      <c r="J2" s="13"/>
      <c r="K2" s="13"/>
      <c r="L2" s="13"/>
      <c r="M2" s="13"/>
    </row>
    <row r="3" spans="1:13" x14ac:dyDescent="0.35">
      <c r="A3" s="19"/>
      <c r="B3" s="13"/>
      <c r="C3" s="13"/>
      <c r="D3" s="13"/>
      <c r="E3" s="13"/>
      <c r="F3" s="13"/>
      <c r="G3" s="13"/>
      <c r="H3" s="13"/>
      <c r="I3" s="13"/>
      <c r="J3" s="13"/>
      <c r="K3" s="13"/>
      <c r="L3" s="13"/>
      <c r="M3" s="13"/>
    </row>
    <row r="4" spans="1:13" x14ac:dyDescent="0.35">
      <c r="A4" s="20" t="s">
        <v>52</v>
      </c>
      <c r="B4" s="21"/>
      <c r="C4" s="13"/>
      <c r="D4" s="13"/>
      <c r="E4" s="14"/>
      <c r="F4" s="13"/>
      <c r="G4" s="13"/>
      <c r="H4" s="13"/>
      <c r="I4" s="13"/>
      <c r="J4" s="13"/>
      <c r="K4" s="13"/>
      <c r="L4" s="13"/>
      <c r="M4" s="13"/>
    </row>
    <row r="5" spans="1:13" x14ac:dyDescent="0.35">
      <c r="A5" s="20"/>
      <c r="B5" s="21" t="s">
        <v>136</v>
      </c>
      <c r="C5" s="13"/>
      <c r="D5" s="13"/>
      <c r="E5" s="14"/>
      <c r="F5" s="13"/>
      <c r="G5" s="13"/>
      <c r="H5" s="13"/>
      <c r="I5" s="13"/>
      <c r="J5" s="13"/>
      <c r="K5" s="13"/>
      <c r="L5" s="13"/>
      <c r="M5" s="13"/>
    </row>
    <row r="6" spans="1:13" x14ac:dyDescent="0.35">
      <c r="A6" s="13"/>
      <c r="B6" s="23">
        <f>'Input '!B9*'Input '!B34*8.34</f>
        <v>0</v>
      </c>
      <c r="C6" s="22" t="s">
        <v>68</v>
      </c>
      <c r="E6" s="2" t="s">
        <v>138</v>
      </c>
      <c r="G6" s="13"/>
      <c r="H6" s="13"/>
      <c r="I6" s="13"/>
      <c r="J6" s="13"/>
      <c r="K6" s="13"/>
      <c r="L6" s="13"/>
      <c r="M6" s="13"/>
    </row>
    <row r="7" spans="1:13" x14ac:dyDescent="0.35">
      <c r="A7" s="13"/>
      <c r="B7" s="23"/>
      <c r="C7" s="22"/>
      <c r="E7" s="13"/>
      <c r="F7" s="13"/>
      <c r="G7" s="13"/>
      <c r="H7" s="13"/>
      <c r="I7" s="13"/>
      <c r="J7" s="13"/>
      <c r="K7" s="13"/>
      <c r="L7" s="13"/>
      <c r="M7" s="13"/>
    </row>
    <row r="8" spans="1:13" x14ac:dyDescent="0.35">
      <c r="A8" s="13"/>
      <c r="B8" s="4" t="s">
        <v>240</v>
      </c>
      <c r="C8" s="22"/>
      <c r="E8" s="13"/>
      <c r="F8" s="13"/>
      <c r="G8" s="13"/>
      <c r="H8" s="13"/>
      <c r="I8" s="13"/>
      <c r="J8" s="13"/>
      <c r="K8" s="13"/>
      <c r="L8" s="13"/>
      <c r="M8" s="13"/>
    </row>
    <row r="9" spans="1:13" x14ac:dyDescent="0.35">
      <c r="A9" s="13"/>
      <c r="B9" s="80" t="s">
        <v>125</v>
      </c>
      <c r="C9" s="22"/>
      <c r="E9" s="13"/>
      <c r="F9" s="13"/>
      <c r="G9" s="13"/>
      <c r="H9" s="13"/>
      <c r="I9" s="13"/>
      <c r="J9" s="13"/>
      <c r="K9" s="13"/>
      <c r="L9" s="13"/>
      <c r="M9" s="13"/>
    </row>
    <row r="10" spans="1:13" x14ac:dyDescent="0.35">
      <c r="A10" s="13"/>
      <c r="B10" s="28">
        <f>'Input '!B10*'Input '!B38*8.34</f>
        <v>0</v>
      </c>
      <c r="C10" s="22" t="s">
        <v>126</v>
      </c>
      <c r="E10" s="2" t="s">
        <v>139</v>
      </c>
      <c r="F10" s="13"/>
      <c r="G10" s="13"/>
      <c r="H10" s="13"/>
      <c r="I10" s="13"/>
      <c r="J10" s="13"/>
      <c r="K10" s="13"/>
      <c r="L10" s="13"/>
      <c r="M10" s="13"/>
    </row>
    <row r="11" spans="1:13" ht="16.5" x14ac:dyDescent="0.45">
      <c r="A11" s="13"/>
      <c r="B11" s="28">
        <f>'Input '!B10*'Input '!B37*8.34</f>
        <v>0</v>
      </c>
      <c r="C11" s="22" t="s">
        <v>127</v>
      </c>
      <c r="E11" s="2" t="s">
        <v>140</v>
      </c>
      <c r="F11" s="13"/>
      <c r="G11" s="13"/>
      <c r="H11" s="13"/>
      <c r="I11" s="13"/>
      <c r="J11" s="13"/>
      <c r="K11" s="13"/>
      <c r="L11" s="13"/>
      <c r="M11" s="13"/>
    </row>
    <row r="12" spans="1:13" ht="16.5" x14ac:dyDescent="0.45">
      <c r="A12" s="13"/>
      <c r="B12" s="24">
        <f>IF(B10-B11&lt;0, 0, B10-B11)</f>
        <v>0</v>
      </c>
      <c r="C12" s="25" t="s">
        <v>128</v>
      </c>
      <c r="E12" s="2" t="s">
        <v>142</v>
      </c>
      <c r="F12" s="13"/>
      <c r="G12" s="13"/>
      <c r="H12" s="13"/>
      <c r="I12" s="13"/>
      <c r="J12" s="13"/>
      <c r="K12" s="13"/>
      <c r="L12" s="13"/>
      <c r="M12" s="13"/>
    </row>
    <row r="13" spans="1:13" x14ac:dyDescent="0.35">
      <c r="A13" s="13"/>
      <c r="B13" s="23"/>
      <c r="C13" s="22"/>
      <c r="E13" s="13"/>
      <c r="F13" s="13"/>
      <c r="G13" s="13"/>
      <c r="H13" s="13"/>
      <c r="I13" s="13"/>
      <c r="J13" s="13"/>
      <c r="K13" s="13"/>
      <c r="L13" s="13"/>
      <c r="M13" s="13"/>
    </row>
    <row r="14" spans="1:13" x14ac:dyDescent="0.35">
      <c r="A14" s="13"/>
      <c r="B14" s="80" t="s">
        <v>76</v>
      </c>
      <c r="C14" s="22"/>
      <c r="E14" s="13"/>
      <c r="F14" s="13"/>
      <c r="G14" s="13"/>
      <c r="H14" s="13"/>
      <c r="I14" s="13"/>
      <c r="J14" s="13"/>
      <c r="K14" s="13"/>
      <c r="L14" s="13"/>
      <c r="M14" s="13"/>
    </row>
    <row r="15" spans="1:13" x14ac:dyDescent="0.35">
      <c r="A15" s="13"/>
      <c r="B15" s="28">
        <f>'Input '!B11*'Input '!B42*8.34</f>
        <v>0</v>
      </c>
      <c r="C15" s="22" t="s">
        <v>77</v>
      </c>
      <c r="E15" s="2" t="s">
        <v>72</v>
      </c>
      <c r="F15" s="13"/>
      <c r="G15" s="13"/>
      <c r="H15" s="13"/>
      <c r="I15" s="13"/>
      <c r="J15" s="13"/>
      <c r="K15" s="13"/>
      <c r="L15" s="13"/>
      <c r="M15" s="13"/>
    </row>
    <row r="16" spans="1:13" ht="16.5" x14ac:dyDescent="0.45">
      <c r="A16" s="13"/>
      <c r="B16" s="28">
        <f>'Input '!B11*'Input '!B41*8.34</f>
        <v>0</v>
      </c>
      <c r="C16" s="22" t="s">
        <v>78</v>
      </c>
      <c r="E16" s="2" t="s">
        <v>81</v>
      </c>
      <c r="F16" s="13"/>
      <c r="G16" s="13"/>
      <c r="H16" s="13"/>
      <c r="I16" s="13"/>
      <c r="J16" s="13"/>
      <c r="K16" s="13"/>
      <c r="L16" s="13"/>
      <c r="M16" s="13"/>
    </row>
    <row r="17" spans="1:13" ht="16.5" x14ac:dyDescent="0.45">
      <c r="A17" s="13"/>
      <c r="B17" s="28">
        <f>('Input '!B64/100)*'Ammonia Calcs'!B16</f>
        <v>0</v>
      </c>
      <c r="C17" s="22" t="s">
        <v>73</v>
      </c>
      <c r="E17" s="2" t="s">
        <v>402</v>
      </c>
      <c r="F17" s="13"/>
      <c r="G17" s="13"/>
      <c r="H17" s="13"/>
      <c r="I17" s="13"/>
      <c r="J17" s="13"/>
      <c r="K17" s="13"/>
      <c r="L17" s="13"/>
      <c r="M17" s="13"/>
    </row>
    <row r="18" spans="1:13" ht="16.5" x14ac:dyDescent="0.45">
      <c r="A18" s="13"/>
      <c r="B18" s="28">
        <f>B16-B17</f>
        <v>0</v>
      </c>
      <c r="C18" s="22" t="s">
        <v>141</v>
      </c>
      <c r="E18" s="2" t="s">
        <v>79</v>
      </c>
      <c r="F18" s="13"/>
      <c r="G18" s="13"/>
      <c r="H18" s="13"/>
      <c r="I18" s="13"/>
      <c r="J18" s="13"/>
      <c r="K18" s="13"/>
      <c r="L18" s="13"/>
      <c r="M18" s="13"/>
    </row>
    <row r="19" spans="1:13" ht="16.5" x14ac:dyDescent="0.45">
      <c r="A19" s="13"/>
      <c r="B19" s="24">
        <f>B15-B16</f>
        <v>0</v>
      </c>
      <c r="C19" s="25" t="s">
        <v>74</v>
      </c>
      <c r="E19" s="2" t="s">
        <v>143</v>
      </c>
      <c r="F19" s="13"/>
      <c r="G19" s="13"/>
      <c r="H19" s="13"/>
      <c r="I19" s="13"/>
      <c r="J19" s="13"/>
      <c r="K19" s="13"/>
      <c r="L19" s="13"/>
      <c r="M19" s="13"/>
    </row>
    <row r="20" spans="1:13" x14ac:dyDescent="0.35">
      <c r="A20" s="13"/>
      <c r="B20" s="24"/>
      <c r="C20" s="25"/>
      <c r="E20" s="13"/>
      <c r="F20" s="13"/>
      <c r="G20" s="13"/>
      <c r="H20" s="13"/>
      <c r="I20" s="13"/>
      <c r="J20" s="13"/>
      <c r="K20" s="13"/>
      <c r="L20" s="13"/>
      <c r="M20" s="13"/>
    </row>
    <row r="21" spans="1:13" x14ac:dyDescent="0.35">
      <c r="A21" s="13"/>
      <c r="B21" s="80" t="s">
        <v>75</v>
      </c>
      <c r="C21" s="25"/>
      <c r="E21" s="13"/>
      <c r="F21" s="13"/>
      <c r="G21" s="13"/>
      <c r="H21" s="13"/>
      <c r="I21" s="13"/>
      <c r="J21" s="13"/>
      <c r="K21" s="13"/>
      <c r="L21" s="13"/>
      <c r="M21" s="13"/>
    </row>
    <row r="22" spans="1:13" x14ac:dyDescent="0.35">
      <c r="A22" s="13"/>
      <c r="B22" s="28">
        <f>'Input '!B12*'Input '!B46*8.34</f>
        <v>0</v>
      </c>
      <c r="C22" s="22" t="s">
        <v>46</v>
      </c>
      <c r="E22" s="2" t="s">
        <v>80</v>
      </c>
      <c r="F22" s="13"/>
      <c r="G22" s="13"/>
      <c r="H22" s="13"/>
      <c r="I22" s="13"/>
      <c r="J22" s="13"/>
      <c r="K22" s="13"/>
      <c r="L22" s="13"/>
      <c r="M22" s="13"/>
    </row>
    <row r="23" spans="1:13" ht="16.5" x14ac:dyDescent="0.45">
      <c r="A23" s="13"/>
      <c r="B23" s="28">
        <f>'Input '!B12*'Input '!B45*8.34</f>
        <v>0</v>
      </c>
      <c r="C23" s="22" t="s">
        <v>54</v>
      </c>
      <c r="E23" s="2" t="s">
        <v>82</v>
      </c>
      <c r="F23" s="13"/>
      <c r="G23" s="13"/>
      <c r="H23" s="13"/>
      <c r="I23" s="13"/>
      <c r="J23" s="13"/>
      <c r="K23" s="13"/>
      <c r="L23" s="13"/>
      <c r="M23" s="13"/>
    </row>
    <row r="24" spans="1:13" ht="16.5" x14ac:dyDescent="0.45">
      <c r="A24" s="13"/>
      <c r="B24" s="24">
        <f>B22-B23</f>
        <v>0</v>
      </c>
      <c r="C24" s="25" t="s">
        <v>83</v>
      </c>
      <c r="E24" s="2" t="s">
        <v>144</v>
      </c>
      <c r="F24" s="13"/>
      <c r="G24" s="13"/>
      <c r="H24" s="13"/>
      <c r="I24" s="13"/>
      <c r="J24" s="15"/>
      <c r="K24" s="13"/>
      <c r="L24" s="13"/>
      <c r="M24" s="13"/>
    </row>
    <row r="25" spans="1:13" x14ac:dyDescent="0.35">
      <c r="A25" s="13"/>
      <c r="B25" s="24"/>
      <c r="C25" s="25"/>
      <c r="E25" s="2"/>
      <c r="F25" s="13"/>
      <c r="G25" s="13"/>
      <c r="H25" s="13"/>
      <c r="I25" s="13"/>
      <c r="J25" s="15"/>
      <c r="K25" s="13"/>
      <c r="L25" s="13"/>
      <c r="M25" s="13"/>
    </row>
    <row r="26" spans="1:13" x14ac:dyDescent="0.35">
      <c r="A26" s="13"/>
      <c r="B26" s="80" t="s">
        <v>121</v>
      </c>
      <c r="C26" s="25"/>
      <c r="E26" s="2"/>
      <c r="F26" s="13"/>
      <c r="G26" s="13"/>
      <c r="H26" s="13"/>
      <c r="I26" s="13"/>
      <c r="J26" s="15"/>
      <c r="K26" s="13"/>
      <c r="L26" s="13"/>
      <c r="M26" s="13"/>
    </row>
    <row r="27" spans="1:13" ht="31.5" customHeight="1" x14ac:dyDescent="0.35">
      <c r="A27" s="13"/>
      <c r="B27" s="28">
        <f>'Input '!B13*'Input '!B50*8.34</f>
        <v>0</v>
      </c>
      <c r="C27" s="22" t="s">
        <v>129</v>
      </c>
      <c r="E27" s="227" t="s">
        <v>147</v>
      </c>
      <c r="F27" s="227"/>
      <c r="G27" s="13"/>
      <c r="H27" s="13"/>
      <c r="I27" s="13"/>
      <c r="J27" s="15"/>
      <c r="K27" s="13"/>
      <c r="L27" s="13"/>
      <c r="M27" s="13"/>
    </row>
    <row r="28" spans="1:13" ht="33" customHeight="1" x14ac:dyDescent="0.45">
      <c r="A28" s="13"/>
      <c r="B28" s="28">
        <f>'Input '!B13*'Input '!B49*8.34</f>
        <v>0</v>
      </c>
      <c r="C28" s="22" t="s">
        <v>130</v>
      </c>
      <c r="E28" s="227" t="s">
        <v>145</v>
      </c>
      <c r="F28" s="227"/>
      <c r="G28" s="13"/>
      <c r="H28" s="13"/>
      <c r="I28" s="13"/>
      <c r="J28" s="15"/>
      <c r="K28" s="13"/>
      <c r="L28" s="13"/>
      <c r="M28" s="13"/>
    </row>
    <row r="29" spans="1:13" ht="30" customHeight="1" x14ac:dyDescent="0.35">
      <c r="A29" s="13"/>
      <c r="B29" s="24">
        <f>B27-B28</f>
        <v>0</v>
      </c>
      <c r="C29" s="25" t="s">
        <v>131</v>
      </c>
      <c r="E29" s="227" t="s">
        <v>146</v>
      </c>
      <c r="F29" s="227"/>
      <c r="G29" s="13"/>
      <c r="H29" s="13"/>
      <c r="I29" s="13"/>
      <c r="J29" s="15"/>
      <c r="K29" s="13"/>
      <c r="L29" s="13"/>
      <c r="M29" s="13"/>
    </row>
    <row r="30" spans="1:13" x14ac:dyDescent="0.35">
      <c r="A30" s="13"/>
      <c r="B30" s="24"/>
      <c r="C30" s="25"/>
      <c r="E30" s="2"/>
      <c r="F30" s="13"/>
      <c r="G30" s="13"/>
      <c r="H30" s="13"/>
      <c r="I30" s="13"/>
      <c r="J30" s="15"/>
      <c r="K30" s="13"/>
      <c r="L30" s="13"/>
      <c r="M30" s="13"/>
    </row>
    <row r="31" spans="1:13" x14ac:dyDescent="0.35">
      <c r="A31" s="13"/>
      <c r="B31" s="97" t="s">
        <v>148</v>
      </c>
      <c r="C31" s="13"/>
      <c r="E31" s="13"/>
      <c r="F31" s="13"/>
      <c r="G31" s="13"/>
      <c r="H31" s="13"/>
      <c r="I31" s="13"/>
      <c r="J31" s="13"/>
      <c r="K31" s="13"/>
      <c r="L31" s="13"/>
      <c r="M31" s="13"/>
    </row>
    <row r="32" spans="1:13" ht="76.5" customHeight="1" x14ac:dyDescent="0.35">
      <c r="A32" s="13"/>
      <c r="B32" s="187">
        <f>IF('Input '!B24="yes",B6-B12-B19-B24-B29, B11+B16+B23+B28+'Nitrate Calcs'!B10)</f>
        <v>0</v>
      </c>
      <c r="C32" s="288" t="s">
        <v>55</v>
      </c>
      <c r="D32" s="288"/>
      <c r="E32" s="227" t="s">
        <v>470</v>
      </c>
      <c r="F32" s="227"/>
      <c r="G32" s="13"/>
      <c r="H32" s="13"/>
      <c r="I32" s="13"/>
      <c r="J32" s="13"/>
      <c r="K32" s="13"/>
      <c r="L32" s="13"/>
      <c r="M32" s="13"/>
    </row>
    <row r="33" spans="1:13" ht="79.5" customHeight="1" x14ac:dyDescent="0.35">
      <c r="A33" s="13"/>
      <c r="B33" s="187">
        <f>B32-B17-(14/17*B99)</f>
        <v>0</v>
      </c>
      <c r="C33" s="288" t="s">
        <v>491</v>
      </c>
      <c r="D33" s="288"/>
      <c r="E33" s="227" t="s">
        <v>492</v>
      </c>
      <c r="F33" s="227"/>
      <c r="G33" s="13"/>
      <c r="H33" s="13"/>
      <c r="I33" s="13"/>
      <c r="J33" s="13"/>
      <c r="K33" s="13"/>
      <c r="L33" s="13"/>
      <c r="M33" s="13"/>
    </row>
    <row r="34" spans="1:13" ht="16.5" x14ac:dyDescent="0.45">
      <c r="A34" s="13"/>
      <c r="B34" s="24">
        <f>B33*17/14</f>
        <v>0</v>
      </c>
      <c r="C34" s="22" t="s">
        <v>56</v>
      </c>
      <c r="D34" s="13"/>
      <c r="E34" s="2" t="s">
        <v>154</v>
      </c>
      <c r="F34" s="13"/>
      <c r="G34" s="13"/>
      <c r="H34" s="13"/>
      <c r="I34" s="13"/>
      <c r="J34" s="13"/>
      <c r="K34" s="13"/>
      <c r="L34" s="13"/>
      <c r="M34" s="13"/>
    </row>
    <row r="35" spans="1:13" ht="16.5" x14ac:dyDescent="0.45">
      <c r="A35" s="13"/>
      <c r="B35" s="26">
        <f>B34*0.1</f>
        <v>0</v>
      </c>
      <c r="C35" s="4" t="s">
        <v>57</v>
      </c>
      <c r="D35" s="13"/>
      <c r="E35" s="13"/>
      <c r="F35" s="13"/>
      <c r="G35" s="13"/>
      <c r="H35" s="13"/>
      <c r="I35" s="13"/>
      <c r="J35" s="13"/>
      <c r="K35" s="13"/>
      <c r="L35" s="13"/>
      <c r="M35" s="13"/>
    </row>
    <row r="36" spans="1:13" x14ac:dyDescent="0.35">
      <c r="A36" s="13"/>
      <c r="B36" s="13"/>
      <c r="C36" s="13"/>
      <c r="D36" s="13"/>
      <c r="E36" s="13"/>
      <c r="F36" s="13"/>
      <c r="G36" s="13"/>
      <c r="H36" s="13"/>
      <c r="I36" s="13"/>
      <c r="J36" s="13"/>
      <c r="K36" s="13"/>
      <c r="L36" s="13"/>
      <c r="M36" s="13"/>
    </row>
    <row r="37" spans="1:13" x14ac:dyDescent="0.35">
      <c r="A37" s="13"/>
      <c r="B37" s="1" t="s">
        <v>487</v>
      </c>
      <c r="C37" s="13"/>
      <c r="D37" s="13"/>
      <c r="E37" s="13"/>
      <c r="F37" s="13"/>
      <c r="G37" s="13"/>
      <c r="H37" s="13"/>
      <c r="I37" s="13"/>
      <c r="J37" s="13"/>
      <c r="K37" s="13"/>
      <c r="L37" s="13"/>
      <c r="M37" s="13"/>
    </row>
    <row r="38" spans="1:13" x14ac:dyDescent="0.35">
      <c r="A38" s="13"/>
      <c r="B38" s="55" t="s">
        <v>488</v>
      </c>
      <c r="C38" s="13"/>
      <c r="D38" s="13"/>
      <c r="E38" s="13"/>
      <c r="F38" s="13"/>
      <c r="G38" s="13"/>
      <c r="H38" s="13"/>
      <c r="I38" s="13"/>
      <c r="J38" s="13"/>
      <c r="K38" s="13"/>
      <c r="L38" s="13"/>
      <c r="M38" s="13"/>
    </row>
    <row r="39" spans="1:13" x14ac:dyDescent="0.35">
      <c r="A39" s="13"/>
      <c r="B39" s="182">
        <f>'Input '!B25</f>
        <v>0</v>
      </c>
      <c r="C39" s="13"/>
      <c r="D39" s="13"/>
      <c r="E39" s="13"/>
      <c r="F39" s="13"/>
      <c r="G39" s="13"/>
      <c r="H39" s="13"/>
      <c r="I39" s="13"/>
      <c r="J39" s="13"/>
      <c r="K39" s="13"/>
      <c r="L39" s="13"/>
      <c r="M39" s="13"/>
    </row>
    <row r="40" spans="1:13" x14ac:dyDescent="0.35">
      <c r="A40" s="13"/>
      <c r="B40" s="22" t="s">
        <v>150</v>
      </c>
      <c r="C40" s="13"/>
      <c r="D40" s="13"/>
      <c r="F40" s="13"/>
      <c r="G40" s="13"/>
      <c r="H40" s="13"/>
      <c r="I40" s="13"/>
      <c r="J40" s="13"/>
      <c r="K40" s="13"/>
      <c r="L40" s="13"/>
      <c r="M40" s="13"/>
    </row>
    <row r="41" spans="1:13" ht="16.5" x14ac:dyDescent="0.45">
      <c r="A41" s="13"/>
      <c r="B41" s="24">
        <f>'Input '!B26*'Input '!B65/1000000</f>
        <v>0</v>
      </c>
      <c r="C41" s="22" t="s">
        <v>58</v>
      </c>
      <c r="E41" s="2" t="s">
        <v>149</v>
      </c>
      <c r="G41" s="13"/>
      <c r="H41" s="13"/>
      <c r="I41" s="13"/>
      <c r="J41" s="13"/>
      <c r="K41" s="13"/>
      <c r="L41" s="13"/>
      <c r="M41" s="13"/>
    </row>
    <row r="42" spans="1:13" ht="16.5" x14ac:dyDescent="0.45">
      <c r="A42" s="13"/>
      <c r="B42" s="24">
        <f>B41*17/14</f>
        <v>0</v>
      </c>
      <c r="C42" s="22" t="s">
        <v>59</v>
      </c>
      <c r="D42" s="13"/>
      <c r="E42" s="2" t="s">
        <v>154</v>
      </c>
      <c r="G42" s="13"/>
      <c r="H42" s="13"/>
      <c r="I42" s="13"/>
      <c r="J42" s="13"/>
      <c r="K42" s="13"/>
      <c r="L42" s="13"/>
      <c r="M42" s="13"/>
    </row>
    <row r="43" spans="1:13" ht="16.5" x14ac:dyDescent="0.45">
      <c r="A43" s="13"/>
      <c r="B43" s="27">
        <f>B42*0.1</f>
        <v>0</v>
      </c>
      <c r="C43" s="4" t="s">
        <v>60</v>
      </c>
      <c r="D43" s="13"/>
      <c r="E43" s="13"/>
      <c r="F43" s="13"/>
      <c r="G43" s="13"/>
      <c r="H43" s="13"/>
      <c r="I43" s="13"/>
      <c r="J43" s="13"/>
      <c r="K43" s="13"/>
      <c r="L43" s="13"/>
      <c r="M43" s="13"/>
    </row>
    <row r="44" spans="1:13" x14ac:dyDescent="0.35">
      <c r="A44" s="13"/>
      <c r="B44" s="26"/>
      <c r="C44" s="4"/>
      <c r="D44" s="13"/>
      <c r="E44" s="13"/>
      <c r="F44" s="13"/>
      <c r="G44" s="13"/>
      <c r="H44" s="13"/>
      <c r="I44" s="13"/>
      <c r="J44" s="13"/>
      <c r="K44" s="13"/>
      <c r="L44" s="13"/>
      <c r="M44" s="13"/>
    </row>
    <row r="45" spans="1:13" ht="16" x14ac:dyDescent="0.5">
      <c r="A45" s="13"/>
      <c r="B45" s="99">
        <f>'Input '!B27</f>
        <v>0</v>
      </c>
      <c r="C45" s="4"/>
      <c r="D45" s="13"/>
      <c r="E45" s="13"/>
      <c r="F45" s="13"/>
      <c r="G45" s="13"/>
      <c r="H45" s="13"/>
      <c r="I45" s="13"/>
      <c r="J45" s="13"/>
      <c r="K45" s="13"/>
      <c r="L45" s="13"/>
      <c r="M45" s="13"/>
    </row>
    <row r="46" spans="1:13" x14ac:dyDescent="0.35">
      <c r="A46" s="13"/>
      <c r="B46" s="22" t="s">
        <v>153</v>
      </c>
      <c r="C46" s="13"/>
      <c r="D46" s="13"/>
      <c r="G46" s="13"/>
      <c r="H46" s="13"/>
      <c r="I46" s="13"/>
      <c r="J46" s="13"/>
      <c r="K46" s="13"/>
      <c r="L46" s="13"/>
      <c r="M46" s="13"/>
    </row>
    <row r="47" spans="1:13" ht="16.5" x14ac:dyDescent="0.45">
      <c r="A47" s="13"/>
      <c r="B47" s="24">
        <f>'Input '!B28*'Input '!B66/1000000</f>
        <v>0</v>
      </c>
      <c r="C47" s="22" t="s">
        <v>58</v>
      </c>
      <c r="D47" s="13"/>
      <c r="E47" s="2" t="s">
        <v>149</v>
      </c>
      <c r="G47" s="13"/>
      <c r="H47" s="13"/>
      <c r="I47" s="13"/>
      <c r="J47" s="13"/>
      <c r="K47" s="13"/>
      <c r="L47" s="13"/>
      <c r="M47" s="13"/>
    </row>
    <row r="48" spans="1:13" ht="16.5" x14ac:dyDescent="0.45">
      <c r="A48" s="13"/>
      <c r="B48" s="24">
        <f>B47*17/14</f>
        <v>0</v>
      </c>
      <c r="C48" s="22" t="s">
        <v>59</v>
      </c>
      <c r="D48" s="13"/>
      <c r="E48" s="2" t="s">
        <v>154</v>
      </c>
      <c r="F48" s="13"/>
      <c r="G48" s="13"/>
      <c r="H48" s="13"/>
      <c r="I48" s="13"/>
      <c r="J48" s="13"/>
      <c r="K48" s="13"/>
      <c r="L48" s="13"/>
      <c r="M48" s="13"/>
    </row>
    <row r="49" spans="1:13" ht="16.5" x14ac:dyDescent="0.45">
      <c r="A49" s="13"/>
      <c r="B49" s="27">
        <f>B48*0.1</f>
        <v>0</v>
      </c>
      <c r="C49" s="4" t="s">
        <v>60</v>
      </c>
      <c r="D49" s="13"/>
      <c r="E49" s="13"/>
      <c r="F49" s="13"/>
      <c r="G49" s="13"/>
      <c r="H49" s="13"/>
      <c r="I49" s="13"/>
      <c r="J49" s="13"/>
      <c r="K49" s="13"/>
      <c r="L49" s="13"/>
      <c r="M49" s="13"/>
    </row>
    <row r="50" spans="1:13" x14ac:dyDescent="0.35">
      <c r="A50" s="13"/>
      <c r="B50" s="13"/>
      <c r="C50" s="13"/>
      <c r="D50" s="13"/>
      <c r="E50" s="13"/>
      <c r="F50" s="13"/>
      <c r="G50" s="13"/>
      <c r="H50" s="13"/>
      <c r="I50" s="13"/>
      <c r="J50" s="13"/>
      <c r="K50" s="13"/>
      <c r="L50" s="13"/>
      <c r="M50" s="13"/>
    </row>
    <row r="51" spans="1:13" x14ac:dyDescent="0.35">
      <c r="A51" s="13"/>
      <c r="B51" s="1" t="s">
        <v>238</v>
      </c>
      <c r="C51" s="13"/>
      <c r="D51" s="13"/>
      <c r="E51" s="13"/>
      <c r="F51" s="13"/>
      <c r="G51" s="13"/>
      <c r="H51" s="13"/>
      <c r="I51" s="13"/>
      <c r="J51" s="13"/>
      <c r="K51" s="13"/>
      <c r="L51" s="13"/>
      <c r="M51" s="13"/>
    </row>
    <row r="52" spans="1:13" x14ac:dyDescent="0.35">
      <c r="A52" s="13"/>
      <c r="B52" s="80" t="s">
        <v>293</v>
      </c>
      <c r="C52" s="13"/>
      <c r="D52" s="13"/>
      <c r="E52" s="13"/>
      <c r="F52" s="13"/>
      <c r="G52" s="13"/>
      <c r="H52" s="13"/>
      <c r="I52" s="13"/>
      <c r="J52" s="13"/>
      <c r="K52" s="13"/>
      <c r="L52" s="13"/>
      <c r="M52" s="13"/>
    </row>
    <row r="53" spans="1:13" ht="47.15" customHeight="1" x14ac:dyDescent="0.35">
      <c r="A53" s="13"/>
      <c r="B53" s="51">
        <f>(((('Input '!B16/100)*0.85)+((1-('Input '!B16/100))*0.2))*('Input '!B15*'Input '!B8*43560*7.48*(1/12)))/1000000</f>
        <v>0</v>
      </c>
      <c r="C53" s="2" t="s">
        <v>489</v>
      </c>
      <c r="D53" s="13"/>
      <c r="E53" s="227" t="s">
        <v>228</v>
      </c>
      <c r="F53" s="227"/>
      <c r="G53" s="13"/>
      <c r="H53" s="13"/>
      <c r="I53" s="13"/>
      <c r="J53" s="13"/>
      <c r="K53" s="13"/>
      <c r="L53" s="13"/>
      <c r="M53" s="13"/>
    </row>
    <row r="54" spans="1:13" ht="16.5" x14ac:dyDescent="0.45">
      <c r="A54" s="13"/>
      <c r="B54" s="24">
        <f>'Input '!B54*8.34*B53</f>
        <v>0</v>
      </c>
      <c r="C54" s="22" t="s">
        <v>61</v>
      </c>
      <c r="D54" s="13"/>
      <c r="E54" s="2" t="s">
        <v>229</v>
      </c>
      <c r="F54" s="13"/>
      <c r="G54" s="13"/>
      <c r="H54" s="13"/>
      <c r="I54" s="13"/>
      <c r="J54" s="13"/>
      <c r="K54" s="13"/>
      <c r="L54" s="13"/>
      <c r="M54" s="13"/>
    </row>
    <row r="55" spans="1:13" ht="16.5" x14ac:dyDescent="0.45">
      <c r="A55" s="13"/>
      <c r="B55" s="24">
        <f>B54*17/14</f>
        <v>0</v>
      </c>
      <c r="C55" s="22" t="s">
        <v>62</v>
      </c>
      <c r="D55" s="13"/>
      <c r="E55" s="2" t="s">
        <v>154</v>
      </c>
      <c r="F55" s="13"/>
      <c r="G55" s="13"/>
      <c r="H55" s="13"/>
      <c r="I55" s="13"/>
      <c r="J55" s="13"/>
      <c r="K55" s="13"/>
      <c r="L55" s="13"/>
      <c r="M55" s="13"/>
    </row>
    <row r="56" spans="1:13" ht="16.5" x14ac:dyDescent="0.45">
      <c r="A56" s="13"/>
      <c r="B56" s="27">
        <f>B55*0.1</f>
        <v>0</v>
      </c>
      <c r="C56" s="4" t="s">
        <v>63</v>
      </c>
      <c r="D56" s="13"/>
      <c r="E56" s="13"/>
      <c r="F56" s="13"/>
      <c r="G56" s="13"/>
      <c r="H56" s="13"/>
      <c r="I56" s="13"/>
      <c r="J56" s="13"/>
      <c r="K56" s="13"/>
      <c r="L56" s="13"/>
      <c r="M56" s="13"/>
    </row>
    <row r="57" spans="1:13" x14ac:dyDescent="0.35">
      <c r="A57" s="13"/>
      <c r="B57" s="26"/>
      <c r="C57" s="4"/>
      <c r="D57" s="13"/>
      <c r="E57" s="13"/>
      <c r="F57" s="13"/>
      <c r="G57" s="13"/>
      <c r="H57" s="13"/>
      <c r="I57" s="13"/>
      <c r="J57" s="13"/>
      <c r="K57" s="13"/>
      <c r="L57" s="13"/>
      <c r="M57" s="13"/>
    </row>
    <row r="58" spans="1:13" x14ac:dyDescent="0.35">
      <c r="A58" s="13"/>
      <c r="B58" s="80" t="s">
        <v>294</v>
      </c>
      <c r="C58" s="13"/>
      <c r="D58" s="13"/>
      <c r="E58" s="13"/>
      <c r="F58" s="13"/>
      <c r="G58" s="13"/>
      <c r="H58" s="13"/>
      <c r="I58" s="13"/>
      <c r="J58" s="13"/>
      <c r="K58" s="13"/>
      <c r="L58" s="13"/>
      <c r="M58" s="13"/>
    </row>
    <row r="59" spans="1:13" x14ac:dyDescent="0.35">
      <c r="A59" s="13"/>
      <c r="B59" s="51">
        <f>(((('Input '!B18/100)*0.85)+((1-('Input '!B18/100))*0.2))*('Input '!B17*'Input '!B8*43560*7.48*(1/12)))/1000000</f>
        <v>0</v>
      </c>
      <c r="C59" s="2" t="s">
        <v>489</v>
      </c>
      <c r="D59" s="13"/>
      <c r="E59" s="13"/>
      <c r="F59" s="13"/>
      <c r="G59" s="13"/>
      <c r="H59" s="13"/>
      <c r="I59" s="13"/>
      <c r="J59" s="13"/>
      <c r="K59" s="13"/>
      <c r="L59" s="13"/>
      <c r="M59" s="13"/>
    </row>
    <row r="60" spans="1:13" ht="16.5" x14ac:dyDescent="0.45">
      <c r="A60" s="13"/>
      <c r="B60" s="24">
        <f>'Input '!B55*8.34*B59</f>
        <v>0</v>
      </c>
      <c r="C60" s="22" t="s">
        <v>61</v>
      </c>
      <c r="D60" s="13"/>
      <c r="E60" s="2" t="s">
        <v>229</v>
      </c>
      <c r="F60" s="13"/>
      <c r="G60" s="13"/>
      <c r="H60" s="13"/>
      <c r="I60" s="13"/>
      <c r="J60" s="13"/>
      <c r="K60" s="13"/>
      <c r="L60" s="13"/>
      <c r="M60" s="13"/>
    </row>
    <row r="61" spans="1:13" ht="16.5" x14ac:dyDescent="0.45">
      <c r="A61" s="13"/>
      <c r="B61" s="24">
        <f>B60*17/14</f>
        <v>0</v>
      </c>
      <c r="C61" s="22" t="s">
        <v>62</v>
      </c>
      <c r="D61" s="13"/>
      <c r="E61" s="2" t="s">
        <v>154</v>
      </c>
      <c r="F61" s="13"/>
      <c r="G61" s="13"/>
      <c r="H61" s="13"/>
      <c r="I61" s="13"/>
      <c r="J61" s="13"/>
      <c r="K61" s="13"/>
      <c r="L61" s="13"/>
      <c r="M61" s="13"/>
    </row>
    <row r="62" spans="1:13" ht="16.5" x14ac:dyDescent="0.45">
      <c r="A62" s="13"/>
      <c r="B62" s="27">
        <f>B61*0.1</f>
        <v>0</v>
      </c>
      <c r="C62" s="4" t="s">
        <v>63</v>
      </c>
      <c r="D62" s="13"/>
      <c r="E62" s="13"/>
      <c r="F62" s="13"/>
      <c r="G62" s="13"/>
      <c r="H62" s="13"/>
      <c r="I62" s="13"/>
      <c r="J62" s="13"/>
      <c r="K62" s="13"/>
      <c r="L62" s="13"/>
      <c r="M62" s="13"/>
    </row>
    <row r="63" spans="1:13" x14ac:dyDescent="0.35">
      <c r="A63" s="13"/>
      <c r="B63" s="26"/>
      <c r="C63" s="4"/>
      <c r="D63" s="13"/>
      <c r="E63" s="13"/>
      <c r="F63" s="13"/>
      <c r="G63" s="13"/>
      <c r="H63" s="13"/>
      <c r="I63" s="13"/>
      <c r="J63" s="13"/>
      <c r="K63" s="13"/>
      <c r="L63" s="13"/>
      <c r="M63" s="13"/>
    </row>
    <row r="64" spans="1:13" x14ac:dyDescent="0.35">
      <c r="A64" s="13"/>
      <c r="B64" s="80" t="s">
        <v>295</v>
      </c>
      <c r="C64" s="13"/>
      <c r="D64" s="13"/>
      <c r="E64" s="13"/>
      <c r="F64" s="13"/>
      <c r="G64" s="13"/>
      <c r="H64" s="13"/>
      <c r="I64" s="13"/>
      <c r="J64" s="13"/>
      <c r="K64" s="13"/>
      <c r="L64" s="13"/>
      <c r="M64" s="13"/>
    </row>
    <row r="65" spans="1:13" x14ac:dyDescent="0.35">
      <c r="A65" s="13"/>
      <c r="B65" s="51">
        <f>(((('Input '!B20/100)*0.85)+((1-('Input '!B20/100))*0.2))*('Input '!B19*'Input '!B8*43560*7.48*(1/12)))/1000000</f>
        <v>0</v>
      </c>
      <c r="C65" s="2" t="s">
        <v>489</v>
      </c>
      <c r="D65" s="13"/>
      <c r="E65" s="13"/>
      <c r="F65" s="13"/>
      <c r="G65" s="13"/>
      <c r="H65" s="13"/>
      <c r="I65" s="13"/>
      <c r="J65" s="13"/>
      <c r="K65" s="13"/>
      <c r="L65" s="13"/>
      <c r="M65" s="13"/>
    </row>
    <row r="66" spans="1:13" ht="16.5" x14ac:dyDescent="0.45">
      <c r="A66" s="13"/>
      <c r="B66" s="24">
        <f>'Input '!B56*8.34*B65</f>
        <v>0</v>
      </c>
      <c r="C66" s="22" t="s">
        <v>61</v>
      </c>
      <c r="D66" s="13"/>
      <c r="E66" s="2" t="s">
        <v>229</v>
      </c>
      <c r="F66" s="13"/>
      <c r="G66" s="13"/>
      <c r="H66" s="13"/>
      <c r="I66" s="13"/>
      <c r="J66" s="13"/>
      <c r="K66" s="13"/>
      <c r="L66" s="13"/>
      <c r="M66" s="13"/>
    </row>
    <row r="67" spans="1:13" ht="16.5" x14ac:dyDescent="0.45">
      <c r="A67" s="13"/>
      <c r="B67" s="24">
        <f>B66*17/14</f>
        <v>0</v>
      </c>
      <c r="C67" s="22" t="s">
        <v>62</v>
      </c>
      <c r="D67" s="13"/>
      <c r="E67" s="2" t="s">
        <v>154</v>
      </c>
      <c r="F67" s="13"/>
      <c r="G67" s="13"/>
      <c r="H67" s="13"/>
      <c r="I67" s="13"/>
      <c r="J67" s="13"/>
      <c r="K67" s="13"/>
      <c r="L67" s="13"/>
      <c r="M67" s="13"/>
    </row>
    <row r="68" spans="1:13" ht="16.5" x14ac:dyDescent="0.45">
      <c r="A68" s="13"/>
      <c r="B68" s="27">
        <f>B67*0.1</f>
        <v>0</v>
      </c>
      <c r="C68" s="4" t="s">
        <v>63</v>
      </c>
      <c r="D68" s="13"/>
      <c r="E68" s="13"/>
      <c r="F68" s="13"/>
      <c r="G68" s="13"/>
      <c r="H68" s="13"/>
      <c r="I68" s="13"/>
      <c r="J68" s="13"/>
      <c r="K68" s="13"/>
      <c r="L68" s="13"/>
      <c r="M68" s="13"/>
    </row>
    <row r="69" spans="1:13" x14ac:dyDescent="0.35">
      <c r="A69" s="13"/>
      <c r="B69" s="26"/>
      <c r="C69" s="4"/>
      <c r="D69" s="13"/>
      <c r="E69" s="13"/>
      <c r="F69" s="13"/>
      <c r="G69" s="13"/>
      <c r="H69" s="13"/>
      <c r="I69" s="13"/>
      <c r="J69" s="13"/>
      <c r="K69" s="13"/>
      <c r="L69" s="13"/>
      <c r="M69" s="13"/>
    </row>
    <row r="70" spans="1:13" x14ac:dyDescent="0.35">
      <c r="A70" s="13"/>
      <c r="B70" s="80" t="s">
        <v>296</v>
      </c>
      <c r="C70" s="13"/>
      <c r="D70" s="13"/>
      <c r="E70" s="13"/>
      <c r="F70" s="13"/>
      <c r="G70" s="13"/>
      <c r="H70" s="13"/>
      <c r="I70" s="13"/>
      <c r="J70" s="13"/>
      <c r="K70" s="13"/>
      <c r="L70" s="13"/>
      <c r="M70" s="13"/>
    </row>
    <row r="71" spans="1:13" x14ac:dyDescent="0.35">
      <c r="A71" s="13"/>
      <c r="B71" s="51">
        <f>(((('Input '!B22/100)*0.85)+((1-('Input '!B22/100))*0.2))*('Input '!B21*'Input '!B8*43560*7.48*(1/12)))/1000000</f>
        <v>0</v>
      </c>
      <c r="C71" s="2" t="s">
        <v>489</v>
      </c>
      <c r="D71" s="13"/>
      <c r="E71" s="13"/>
      <c r="F71" s="13"/>
      <c r="G71" s="13"/>
      <c r="H71" s="13"/>
      <c r="I71" s="13"/>
      <c r="J71" s="13"/>
      <c r="K71" s="13"/>
      <c r="L71" s="13"/>
      <c r="M71" s="13"/>
    </row>
    <row r="72" spans="1:13" ht="16.5" x14ac:dyDescent="0.45">
      <c r="A72" s="13"/>
      <c r="B72" s="24">
        <f>'Input '!B57*8.34*B71</f>
        <v>0</v>
      </c>
      <c r="C72" s="22" t="s">
        <v>61</v>
      </c>
      <c r="D72" s="13"/>
      <c r="E72" s="2" t="s">
        <v>229</v>
      </c>
      <c r="F72" s="13"/>
      <c r="G72" s="13"/>
      <c r="H72" s="13"/>
      <c r="I72" s="13"/>
      <c r="J72" s="13"/>
      <c r="K72" s="13"/>
      <c r="L72" s="13"/>
      <c r="M72" s="13"/>
    </row>
    <row r="73" spans="1:13" ht="16.5" x14ac:dyDescent="0.45">
      <c r="A73" s="13"/>
      <c r="B73" s="24">
        <f>B72*17/14</f>
        <v>0</v>
      </c>
      <c r="C73" s="22" t="s">
        <v>62</v>
      </c>
      <c r="D73" s="13"/>
      <c r="E73" s="2" t="s">
        <v>154</v>
      </c>
      <c r="F73" s="13"/>
      <c r="G73" s="13"/>
      <c r="H73" s="13"/>
      <c r="I73" s="13"/>
      <c r="J73" s="13"/>
      <c r="K73" s="13"/>
      <c r="L73" s="13"/>
      <c r="M73" s="13"/>
    </row>
    <row r="74" spans="1:13" ht="16.5" x14ac:dyDescent="0.45">
      <c r="A74" s="13"/>
      <c r="B74" s="27">
        <f>B73*0.1</f>
        <v>0</v>
      </c>
      <c r="C74" s="4" t="s">
        <v>63</v>
      </c>
      <c r="D74" s="13"/>
      <c r="E74" s="13"/>
      <c r="F74" s="13"/>
      <c r="G74" s="13"/>
      <c r="H74" s="13"/>
      <c r="I74" s="13"/>
      <c r="J74" s="13"/>
      <c r="K74" s="13"/>
      <c r="L74" s="13"/>
      <c r="M74" s="13"/>
    </row>
    <row r="75" spans="1:13" x14ac:dyDescent="0.35">
      <c r="A75" s="13"/>
      <c r="B75" s="26"/>
      <c r="C75" s="4"/>
      <c r="D75" s="13"/>
      <c r="E75" s="13"/>
      <c r="F75" s="13"/>
      <c r="G75" s="13"/>
      <c r="H75" s="13"/>
      <c r="I75" s="13"/>
      <c r="J75" s="13"/>
      <c r="K75" s="13"/>
      <c r="L75" s="13"/>
      <c r="M75" s="13"/>
    </row>
    <row r="76" spans="1:13" x14ac:dyDescent="0.35">
      <c r="A76" s="13"/>
      <c r="B76" s="21" t="s">
        <v>47</v>
      </c>
      <c r="C76" s="13"/>
      <c r="G76" s="13"/>
      <c r="H76" s="13"/>
      <c r="I76" s="13"/>
      <c r="J76" s="13"/>
      <c r="K76" s="13"/>
      <c r="L76" s="13"/>
      <c r="M76" s="13"/>
    </row>
    <row r="77" spans="1:13" ht="16.5" x14ac:dyDescent="0.45">
      <c r="A77" s="13"/>
      <c r="B77" s="23">
        <f>B33+B41+B47+B54+B60+B66+B72</f>
        <v>0</v>
      </c>
      <c r="C77" s="22" t="s">
        <v>245</v>
      </c>
      <c r="E77" s="85"/>
      <c r="G77" s="13"/>
      <c r="H77" s="13"/>
      <c r="I77" s="13"/>
      <c r="J77" s="13"/>
      <c r="K77" s="13"/>
      <c r="L77" s="13"/>
      <c r="M77" s="13"/>
    </row>
    <row r="78" spans="1:13" ht="16.5" x14ac:dyDescent="0.45">
      <c r="A78" s="13"/>
      <c r="B78" s="23">
        <f>B34+B42+B48+B55+B61+B67+B73</f>
        <v>0</v>
      </c>
      <c r="C78" s="22" t="s">
        <v>246</v>
      </c>
      <c r="G78" s="13"/>
      <c r="H78" s="13"/>
      <c r="I78" s="13"/>
      <c r="J78" s="13"/>
      <c r="K78" s="13"/>
      <c r="L78" s="13"/>
      <c r="M78" s="13"/>
    </row>
    <row r="79" spans="1:13" ht="16.5" x14ac:dyDescent="0.45">
      <c r="A79" s="13"/>
      <c r="B79" s="23">
        <f>B35+B43+B49+B56+B62+B68+B74</f>
        <v>0</v>
      </c>
      <c r="C79" s="22" t="s">
        <v>494</v>
      </c>
      <c r="D79" s="13"/>
      <c r="E79" s="4"/>
      <c r="F79" s="13"/>
      <c r="G79" s="13"/>
      <c r="H79" s="13"/>
      <c r="I79" s="13"/>
      <c r="J79" s="13"/>
      <c r="K79" s="13"/>
      <c r="L79" s="13"/>
      <c r="M79" s="13"/>
    </row>
    <row r="80" spans="1:13" ht="16.5" x14ac:dyDescent="0.45">
      <c r="A80" s="13"/>
      <c r="B80" s="23">
        <f>B99+B100</f>
        <v>0</v>
      </c>
      <c r="C80" s="22" t="s">
        <v>495</v>
      </c>
      <c r="D80" s="13"/>
      <c r="E80" s="4"/>
      <c r="F80" s="13"/>
      <c r="G80" s="13"/>
      <c r="H80" s="13"/>
      <c r="I80" s="13"/>
      <c r="J80" s="13"/>
      <c r="K80" s="13"/>
      <c r="L80" s="13"/>
      <c r="M80" s="13"/>
    </row>
    <row r="81" spans="1:13" ht="16.5" x14ac:dyDescent="0.45">
      <c r="A81" s="13"/>
      <c r="B81" s="29">
        <f>B79+B80</f>
        <v>0</v>
      </c>
      <c r="C81" s="4" t="s">
        <v>493</v>
      </c>
      <c r="D81" s="13"/>
      <c r="E81" s="4"/>
      <c r="F81" s="13"/>
      <c r="G81" s="13"/>
      <c r="H81" s="13"/>
      <c r="I81" s="13"/>
      <c r="J81" s="13"/>
      <c r="K81" s="13"/>
      <c r="L81" s="13"/>
      <c r="M81" s="13"/>
    </row>
    <row r="82" spans="1:13" x14ac:dyDescent="0.35">
      <c r="A82" s="13"/>
      <c r="B82" s="4"/>
      <c r="C82" s="13"/>
      <c r="D82" s="29"/>
      <c r="E82" s="4"/>
      <c r="F82" s="13"/>
      <c r="G82" s="13"/>
      <c r="H82" s="13"/>
      <c r="I82" s="13"/>
      <c r="J82" s="13"/>
      <c r="K82" s="13"/>
      <c r="L82" s="13"/>
      <c r="M82" s="13"/>
    </row>
    <row r="83" spans="1:13" x14ac:dyDescent="0.35">
      <c r="B83" s="79" t="s">
        <v>270</v>
      </c>
      <c r="C83" s="13"/>
      <c r="D83" s="16"/>
      <c r="E83" s="13"/>
      <c r="F83" s="13"/>
      <c r="G83" s="13"/>
      <c r="H83" s="13"/>
      <c r="I83" s="13"/>
      <c r="J83" s="13"/>
      <c r="K83" s="13"/>
      <c r="L83" s="13"/>
      <c r="M83" s="13"/>
    </row>
    <row r="84" spans="1:13" ht="41" customHeight="1" x14ac:dyDescent="0.35">
      <c r="A84" s="13"/>
      <c r="B84" s="80" t="s">
        <v>267</v>
      </c>
      <c r="C84" s="13"/>
      <c r="D84" s="16"/>
      <c r="E84" s="232" t="s">
        <v>500</v>
      </c>
      <c r="F84" s="232"/>
      <c r="G84" s="13"/>
      <c r="H84" s="13"/>
      <c r="I84" s="13"/>
      <c r="J84" s="13"/>
      <c r="K84" s="13"/>
      <c r="L84" s="13"/>
      <c r="M84" s="13"/>
    </row>
    <row r="85" spans="1:13" ht="16.5" x14ac:dyDescent="0.45">
      <c r="A85" s="13"/>
      <c r="B85" s="30">
        <f>(B28*17/14)+B55+B61+B67+B73</f>
        <v>0</v>
      </c>
      <c r="C85" s="22" t="s">
        <v>268</v>
      </c>
      <c r="D85" s="16"/>
      <c r="E85" s="232"/>
      <c r="F85" s="232"/>
      <c r="G85" s="13"/>
      <c r="H85" s="13"/>
      <c r="I85" s="13"/>
      <c r="J85" s="13"/>
      <c r="K85" s="13"/>
      <c r="L85" s="13"/>
      <c r="M85" s="13"/>
    </row>
    <row r="86" spans="1:13" ht="16.5" x14ac:dyDescent="0.45">
      <c r="A86" s="13"/>
      <c r="B86" s="30">
        <f>B85*0.1</f>
        <v>0</v>
      </c>
      <c r="C86" s="4" t="s">
        <v>269</v>
      </c>
      <c r="D86" s="16"/>
      <c r="E86" s="232"/>
      <c r="F86" s="232"/>
      <c r="G86" s="13"/>
      <c r="H86" s="13"/>
      <c r="I86" s="13"/>
      <c r="J86" s="13"/>
      <c r="K86" s="13"/>
      <c r="L86" s="13"/>
      <c r="M86" s="13"/>
    </row>
    <row r="87" spans="1:13" x14ac:dyDescent="0.35">
      <c r="A87" s="13"/>
      <c r="B87" s="13"/>
      <c r="C87" s="13"/>
      <c r="D87" s="13"/>
      <c r="E87" s="13"/>
      <c r="F87" s="13"/>
      <c r="G87" s="13"/>
      <c r="H87" s="13"/>
      <c r="I87" s="13"/>
      <c r="J87" s="13"/>
      <c r="K87" s="13"/>
      <c r="L87" s="13"/>
      <c r="M87" s="13"/>
    </row>
    <row r="88" spans="1:13" x14ac:dyDescent="0.35">
      <c r="A88" s="13"/>
      <c r="B88" s="80" t="s">
        <v>271</v>
      </c>
      <c r="C88" s="13"/>
      <c r="D88" s="13"/>
      <c r="E88" s="55" t="s">
        <v>272</v>
      </c>
      <c r="F88" s="13"/>
      <c r="G88" s="13"/>
      <c r="H88" s="13"/>
      <c r="I88" s="13"/>
      <c r="J88" s="13"/>
      <c r="K88" s="13"/>
      <c r="L88" s="13"/>
      <c r="M88" s="13"/>
    </row>
    <row r="89" spans="1:13" ht="16.5" x14ac:dyDescent="0.45">
      <c r="A89" s="13"/>
      <c r="B89" s="31">
        <f>B18*17/14</f>
        <v>0</v>
      </c>
      <c r="C89" s="22" t="s">
        <v>64</v>
      </c>
      <c r="D89" s="13"/>
      <c r="E89" s="13"/>
      <c r="F89" s="13"/>
      <c r="G89" s="13"/>
      <c r="H89" s="13"/>
      <c r="I89" s="13"/>
      <c r="J89" s="13"/>
      <c r="K89" s="13"/>
      <c r="L89" s="13"/>
      <c r="M89" s="13"/>
    </row>
    <row r="90" spans="1:13" ht="16.5" x14ac:dyDescent="0.45">
      <c r="A90" s="13"/>
      <c r="B90" s="188">
        <f>B89*0.1</f>
        <v>0</v>
      </c>
      <c r="C90" s="4" t="s">
        <v>65</v>
      </c>
      <c r="D90" s="13"/>
      <c r="E90" s="13"/>
      <c r="F90" s="13"/>
      <c r="G90" s="13"/>
      <c r="H90" s="13"/>
      <c r="I90" s="13"/>
      <c r="J90" s="13"/>
      <c r="K90" s="13"/>
      <c r="L90" s="13"/>
      <c r="M90" s="13"/>
    </row>
    <row r="91" spans="1:13" x14ac:dyDescent="0.35">
      <c r="A91" s="13"/>
      <c r="B91" s="17"/>
      <c r="C91" s="22"/>
      <c r="D91" s="13"/>
      <c r="E91" s="13"/>
      <c r="F91" s="13"/>
      <c r="G91" s="13"/>
      <c r="H91" s="13"/>
      <c r="I91" s="13"/>
      <c r="J91" s="13"/>
      <c r="K91" s="13"/>
      <c r="L91" s="13"/>
      <c r="M91" s="13"/>
    </row>
    <row r="92" spans="1:13" x14ac:dyDescent="0.35">
      <c r="A92" s="13"/>
      <c r="B92" s="80" t="s">
        <v>273</v>
      </c>
      <c r="C92" s="13"/>
      <c r="D92" s="13"/>
      <c r="E92" s="55" t="s">
        <v>274</v>
      </c>
      <c r="F92" s="13"/>
      <c r="G92" s="13"/>
      <c r="H92" s="13"/>
      <c r="I92" s="13"/>
      <c r="J92" s="13"/>
      <c r="K92" s="13"/>
      <c r="L92" s="13"/>
      <c r="M92" s="13"/>
    </row>
    <row r="93" spans="1:13" ht="16.5" x14ac:dyDescent="0.45">
      <c r="A93" s="13"/>
      <c r="B93" s="31">
        <f>B23*17/14</f>
        <v>0</v>
      </c>
      <c r="C93" s="22" t="s">
        <v>66</v>
      </c>
      <c r="D93" s="13"/>
      <c r="E93" s="13"/>
      <c r="F93" s="13"/>
      <c r="G93" s="13"/>
      <c r="H93" s="13"/>
      <c r="I93" s="13"/>
      <c r="J93" s="13"/>
      <c r="K93" s="13"/>
      <c r="L93" s="13"/>
      <c r="M93" s="13"/>
    </row>
    <row r="94" spans="1:13" ht="16.5" x14ac:dyDescent="0.45">
      <c r="A94" s="13"/>
      <c r="B94" s="188">
        <f>B93*0.1</f>
        <v>0</v>
      </c>
      <c r="C94" s="4" t="s">
        <v>67</v>
      </c>
      <c r="D94" s="13"/>
      <c r="E94" s="13"/>
      <c r="F94" s="13"/>
      <c r="G94" s="13"/>
      <c r="H94" s="13"/>
      <c r="I94" s="13"/>
      <c r="J94" s="13"/>
      <c r="K94" s="13"/>
      <c r="L94" s="13"/>
      <c r="M94" s="13"/>
    </row>
    <row r="95" spans="1:13" x14ac:dyDescent="0.35">
      <c r="A95" s="13"/>
      <c r="B95" s="17"/>
      <c r="C95" s="13"/>
      <c r="D95" s="13"/>
      <c r="E95" s="18"/>
      <c r="F95" s="13"/>
      <c r="G95" s="13"/>
      <c r="H95" s="13"/>
      <c r="I95" s="13"/>
      <c r="J95" s="13"/>
      <c r="K95" s="13"/>
      <c r="L95" s="13"/>
      <c r="M95" s="13"/>
    </row>
    <row r="96" spans="1:13" x14ac:dyDescent="0.35">
      <c r="A96" s="13"/>
      <c r="B96" s="80" t="s">
        <v>275</v>
      </c>
      <c r="C96" s="13"/>
      <c r="D96" s="13"/>
      <c r="E96" s="18"/>
      <c r="F96" s="13"/>
      <c r="G96" s="13"/>
      <c r="H96" s="13"/>
      <c r="I96" s="13"/>
      <c r="J96" s="13"/>
      <c r="K96" s="13"/>
      <c r="L96" s="13"/>
      <c r="M96" s="13"/>
    </row>
    <row r="97" spans="1:13" x14ac:dyDescent="0.35">
      <c r="A97" s="13"/>
      <c r="B97" s="185">
        <f>'Input '!B29-'Input '!B30</f>
        <v>0</v>
      </c>
      <c r="C97" s="22" t="s">
        <v>265</v>
      </c>
      <c r="D97" s="13"/>
      <c r="E97" s="18"/>
      <c r="F97" s="13"/>
      <c r="G97" s="13"/>
      <c r="H97" s="13"/>
      <c r="I97" s="13"/>
      <c r="J97" s="13"/>
      <c r="K97" s="13"/>
      <c r="L97" s="13"/>
      <c r="M97" s="13"/>
    </row>
    <row r="98" spans="1:13" x14ac:dyDescent="0.35">
      <c r="A98" s="13"/>
      <c r="B98" s="186">
        <f>IF('Input '!B32="yes", 0.5*'Input '!B31,'Input '!B31)</f>
        <v>0</v>
      </c>
      <c r="C98" s="22" t="s">
        <v>266</v>
      </c>
      <c r="D98" s="13"/>
      <c r="E98" s="290" t="s">
        <v>403</v>
      </c>
      <c r="F98" s="290"/>
      <c r="G98" s="13"/>
      <c r="H98" s="13"/>
      <c r="I98" s="13"/>
      <c r="J98" s="13"/>
      <c r="K98" s="13"/>
      <c r="L98" s="13"/>
      <c r="M98" s="13"/>
    </row>
    <row r="99" spans="1:13" x14ac:dyDescent="0.35">
      <c r="A99" s="13"/>
      <c r="B99" s="187">
        <f>IF('Input '!B24="yes", 'Input '!B63/100*B32*17/14,0)</f>
        <v>0</v>
      </c>
      <c r="C99" s="22" t="s">
        <v>48</v>
      </c>
      <c r="D99" s="13"/>
      <c r="E99" s="18"/>
      <c r="F99" s="13"/>
      <c r="G99" s="13"/>
      <c r="H99" s="13"/>
      <c r="I99" s="13"/>
      <c r="J99" s="13"/>
      <c r="K99" s="13"/>
      <c r="L99" s="13"/>
      <c r="M99" s="13"/>
    </row>
    <row r="100" spans="1:13" x14ac:dyDescent="0.35">
      <c r="A100" s="13"/>
      <c r="B100" s="24">
        <f>B17*17/14</f>
        <v>0</v>
      </c>
      <c r="C100" s="22" t="s">
        <v>49</v>
      </c>
      <c r="D100" s="13"/>
      <c r="E100" s="18"/>
      <c r="F100" s="13"/>
      <c r="G100" s="13"/>
      <c r="H100" s="13"/>
      <c r="I100" s="13"/>
      <c r="J100" s="13"/>
      <c r="K100" s="13"/>
      <c r="L100" s="13"/>
      <c r="M100" s="13"/>
    </row>
    <row r="101" spans="1:13" ht="44.5" customHeight="1" x14ac:dyDescent="0.35">
      <c r="A101" s="13"/>
      <c r="B101" s="54">
        <f>B97+B99+B100+B98</f>
        <v>0</v>
      </c>
      <c r="C101" s="286" t="s">
        <v>264</v>
      </c>
      <c r="D101" s="286"/>
      <c r="E101" s="287" t="s">
        <v>263</v>
      </c>
      <c r="F101" s="287"/>
      <c r="G101" s="13"/>
      <c r="H101" s="13"/>
      <c r="I101" s="13"/>
      <c r="J101" s="13"/>
      <c r="K101" s="13"/>
      <c r="L101" s="13"/>
      <c r="M101" s="13"/>
    </row>
    <row r="102" spans="1:13" x14ac:dyDescent="0.35">
      <c r="A102" s="13"/>
      <c r="B102" s="54"/>
      <c r="D102" s="13"/>
      <c r="E102" s="18"/>
      <c r="F102" s="13"/>
      <c r="G102" s="13"/>
      <c r="H102" s="13"/>
      <c r="I102" s="13"/>
      <c r="J102" s="13"/>
      <c r="K102" s="13"/>
      <c r="L102" s="13"/>
      <c r="M102" s="13"/>
    </row>
    <row r="103" spans="1:13" x14ac:dyDescent="0.35">
      <c r="A103" s="13"/>
      <c r="B103" s="79" t="s">
        <v>501</v>
      </c>
      <c r="D103" s="13"/>
      <c r="E103" s="18"/>
      <c r="F103" s="13"/>
      <c r="G103" s="13"/>
      <c r="H103" s="13"/>
      <c r="I103" s="13"/>
      <c r="J103" s="13"/>
      <c r="K103" s="13"/>
      <c r="L103" s="13"/>
      <c r="M103" s="13"/>
    </row>
    <row r="104" spans="1:13" x14ac:dyDescent="0.35">
      <c r="A104" s="13"/>
      <c r="B104" s="80" t="s">
        <v>276</v>
      </c>
      <c r="C104" s="13"/>
      <c r="D104" s="13"/>
      <c r="E104" s="18"/>
      <c r="F104" s="13"/>
      <c r="G104" s="13"/>
      <c r="H104" s="13"/>
      <c r="I104" s="13"/>
      <c r="J104" s="13"/>
      <c r="K104" s="13"/>
      <c r="L104" s="13"/>
      <c r="M104" s="13"/>
    </row>
    <row r="105" spans="1:13" ht="16.5" x14ac:dyDescent="0.45">
      <c r="A105" s="13"/>
      <c r="B105" s="30">
        <f>B11*17/14</f>
        <v>0</v>
      </c>
      <c r="C105" s="22" t="s">
        <v>177</v>
      </c>
      <c r="D105" s="13"/>
      <c r="E105" s="18"/>
      <c r="F105" s="13"/>
      <c r="G105" s="13"/>
      <c r="H105" s="13"/>
      <c r="I105" s="13"/>
      <c r="J105" s="13"/>
      <c r="K105" s="13"/>
      <c r="L105" s="13"/>
      <c r="M105" s="13"/>
    </row>
    <row r="106" spans="1:13" ht="16.5" x14ac:dyDescent="0.45">
      <c r="A106" s="13"/>
      <c r="B106" s="30">
        <f>B105*0.1</f>
        <v>0</v>
      </c>
      <c r="C106" s="4" t="s">
        <v>178</v>
      </c>
      <c r="D106" s="13"/>
      <c r="E106" s="18"/>
      <c r="F106" s="13"/>
      <c r="G106" s="13"/>
      <c r="H106" s="13"/>
      <c r="I106" s="13"/>
      <c r="J106" s="13"/>
      <c r="K106" s="13"/>
      <c r="L106" s="13"/>
      <c r="M106" s="13"/>
    </row>
    <row r="107" spans="1:13" x14ac:dyDescent="0.35">
      <c r="A107" s="13"/>
      <c r="B107" s="30"/>
      <c r="C107" s="4"/>
      <c r="D107" s="13"/>
      <c r="E107" s="18"/>
      <c r="F107" s="13"/>
      <c r="G107" s="13"/>
      <c r="H107" s="13"/>
      <c r="I107" s="13"/>
      <c r="J107" s="13"/>
      <c r="K107" s="13"/>
      <c r="L107" s="13"/>
      <c r="M107" s="13"/>
    </row>
    <row r="108" spans="1:13" x14ac:dyDescent="0.35">
      <c r="A108" s="13"/>
      <c r="B108" s="65" t="s">
        <v>277</v>
      </c>
      <c r="C108" s="13"/>
      <c r="D108" s="13"/>
      <c r="E108" s="232" t="s">
        <v>278</v>
      </c>
      <c r="F108" s="232"/>
      <c r="G108" s="13"/>
      <c r="H108" s="13"/>
      <c r="I108" s="13"/>
      <c r="J108" s="13"/>
      <c r="K108" s="13"/>
      <c r="L108" s="13"/>
      <c r="M108" s="13"/>
    </row>
    <row r="109" spans="1:13" x14ac:dyDescent="0.35">
      <c r="A109" s="13"/>
      <c r="B109" s="183">
        <f>'Input '!B25</f>
        <v>0</v>
      </c>
      <c r="C109" s="13"/>
      <c r="D109" s="13"/>
      <c r="E109" s="232"/>
      <c r="F109" s="232"/>
      <c r="G109" s="13"/>
      <c r="H109" s="13"/>
      <c r="I109" s="13"/>
      <c r="J109" s="13"/>
      <c r="K109" s="13"/>
      <c r="L109" s="13"/>
      <c r="M109" s="13"/>
    </row>
    <row r="110" spans="1:13" ht="16.5" x14ac:dyDescent="0.45">
      <c r="A110" s="13"/>
      <c r="B110" s="27">
        <f>B43</f>
        <v>0</v>
      </c>
      <c r="C110" s="4" t="s">
        <v>60</v>
      </c>
      <c r="D110" s="13"/>
      <c r="E110" s="232"/>
      <c r="F110" s="232"/>
      <c r="G110" s="13"/>
      <c r="H110" s="13"/>
      <c r="I110" s="13"/>
      <c r="J110" s="13"/>
      <c r="K110" s="13"/>
      <c r="L110" s="13"/>
      <c r="M110" s="13"/>
    </row>
    <row r="111" spans="1:13" ht="13" customHeight="1" x14ac:dyDescent="0.35">
      <c r="A111" s="13"/>
      <c r="B111" s="26"/>
      <c r="C111" s="4"/>
      <c r="D111" s="13"/>
      <c r="E111" s="13"/>
      <c r="F111" s="13"/>
      <c r="G111" s="13"/>
      <c r="H111" s="13"/>
      <c r="I111" s="13"/>
      <c r="J111" s="13"/>
      <c r="K111" s="13"/>
      <c r="L111" s="13"/>
      <c r="M111" s="13"/>
    </row>
    <row r="112" spans="1:13" x14ac:dyDescent="0.35">
      <c r="A112" s="13"/>
      <c r="B112" s="50">
        <f>'Input '!B27</f>
        <v>0</v>
      </c>
      <c r="C112" s="4"/>
      <c r="D112" s="13"/>
      <c r="E112" s="13"/>
      <c r="F112" s="13"/>
      <c r="G112" s="13"/>
      <c r="H112" s="13"/>
      <c r="I112" s="13"/>
      <c r="J112" s="13"/>
      <c r="K112" s="13"/>
      <c r="L112" s="13"/>
      <c r="M112" s="13"/>
    </row>
    <row r="113" spans="1:13" ht="16.5" x14ac:dyDescent="0.45">
      <c r="A113" s="13"/>
      <c r="B113" s="27">
        <f>B49</f>
        <v>0</v>
      </c>
      <c r="C113" s="4" t="s">
        <v>60</v>
      </c>
      <c r="D113" s="13"/>
      <c r="E113" s="13"/>
      <c r="F113" s="13"/>
      <c r="G113" s="13"/>
      <c r="H113" s="13"/>
      <c r="I113" s="13"/>
      <c r="J113" s="13"/>
      <c r="K113" s="13"/>
      <c r="L113" s="13"/>
      <c r="M113" s="13"/>
    </row>
    <row r="114" spans="1:13" x14ac:dyDescent="0.35">
      <c r="A114" s="13"/>
      <c r="B114" s="30"/>
      <c r="C114" s="4"/>
      <c r="D114" s="13"/>
      <c r="E114" s="18"/>
      <c r="F114" s="13"/>
      <c r="G114" s="13"/>
      <c r="H114" s="13"/>
      <c r="I114" s="13"/>
      <c r="J114" s="13"/>
      <c r="K114" s="13"/>
      <c r="L114" s="13"/>
      <c r="M114" s="13"/>
    </row>
    <row r="115" spans="1:13" x14ac:dyDescent="0.35">
      <c r="A115" s="13"/>
      <c r="B115" s="100" t="s">
        <v>401</v>
      </c>
      <c r="C115" s="60"/>
      <c r="D115" s="14"/>
      <c r="E115" s="14"/>
      <c r="F115" s="13"/>
      <c r="G115" s="13"/>
      <c r="H115" s="13"/>
      <c r="I115" s="13"/>
      <c r="J115" s="13"/>
      <c r="K115" s="13"/>
      <c r="L115" s="13"/>
      <c r="M115" s="13"/>
    </row>
    <row r="116" spans="1:13" ht="76.5" customHeight="1" x14ac:dyDescent="0.35">
      <c r="A116" s="13"/>
      <c r="B116" s="67">
        <f>B78-B42-B48-B55-B61-B67-B73-B85-B89-B93-B99-B100</f>
        <v>0</v>
      </c>
      <c r="C116" s="68" t="s">
        <v>50</v>
      </c>
      <c r="D116" s="69"/>
      <c r="E116" s="289" t="s">
        <v>179</v>
      </c>
      <c r="F116" s="289"/>
      <c r="G116" s="13"/>
      <c r="H116" s="13"/>
      <c r="I116" s="13"/>
      <c r="J116" s="13"/>
      <c r="K116" s="13"/>
      <c r="L116" s="13"/>
      <c r="M116" s="13"/>
    </row>
    <row r="117" spans="1:13" ht="6" customHeight="1" x14ac:dyDescent="0.35">
      <c r="A117" s="13"/>
      <c r="B117" s="61"/>
      <c r="C117" s="59"/>
      <c r="D117" s="14"/>
      <c r="E117" s="14"/>
      <c r="F117" s="13"/>
      <c r="G117" s="13"/>
      <c r="H117" s="13"/>
      <c r="I117" s="13"/>
      <c r="J117" s="13"/>
      <c r="K117" s="13"/>
      <c r="L117" s="13"/>
      <c r="M117" s="13"/>
    </row>
    <row r="118" spans="1:13" ht="59.5" customHeight="1" x14ac:dyDescent="0.35">
      <c r="A118" s="13"/>
      <c r="B118" s="285" t="s">
        <v>260</v>
      </c>
      <c r="C118" s="285"/>
      <c r="D118" s="70" t="e">
        <f>B116/(B32*17/14)</f>
        <v>#DIV/0!</v>
      </c>
      <c r="E118" s="284" t="s">
        <v>258</v>
      </c>
      <c r="F118" s="284"/>
      <c r="G118" s="13"/>
      <c r="H118" s="13"/>
      <c r="I118" s="13"/>
      <c r="J118" s="13"/>
      <c r="K118" s="13"/>
      <c r="L118" s="13"/>
      <c r="M118" s="13"/>
    </row>
    <row r="119" spans="1:13" x14ac:dyDescent="0.35">
      <c r="A119" s="13"/>
      <c r="B119" s="22"/>
      <c r="C119" s="4"/>
      <c r="D119" s="35"/>
      <c r="E119" s="18"/>
      <c r="F119" s="13"/>
      <c r="G119" s="13"/>
      <c r="H119" s="13"/>
      <c r="I119" s="13"/>
      <c r="J119" s="13"/>
      <c r="K119" s="13"/>
      <c r="L119" s="13"/>
      <c r="M119" s="13"/>
    </row>
    <row r="120" spans="1:13" x14ac:dyDescent="0.35">
      <c r="A120" s="36" t="s">
        <v>241</v>
      </c>
      <c r="B120" s="21"/>
      <c r="C120" s="13"/>
      <c r="D120" s="13"/>
      <c r="E120" s="13"/>
      <c r="F120" s="13"/>
      <c r="G120" s="13"/>
      <c r="H120" s="13"/>
      <c r="I120" s="13"/>
      <c r="J120" s="13"/>
      <c r="K120" s="13"/>
      <c r="L120" s="13"/>
      <c r="M120" s="13"/>
    </row>
    <row r="121" spans="1:13" ht="6.65" customHeight="1" x14ac:dyDescent="0.35">
      <c r="A121" s="13"/>
      <c r="B121" s="13"/>
      <c r="C121" s="13"/>
      <c r="D121" s="13"/>
      <c r="E121" s="13"/>
      <c r="F121" s="13"/>
      <c r="G121" s="13"/>
      <c r="H121" s="13"/>
      <c r="I121" s="13"/>
      <c r="J121" s="13"/>
      <c r="K121" s="13"/>
      <c r="L121" s="13"/>
      <c r="M121" s="13"/>
    </row>
    <row r="122" spans="1:13" x14ac:dyDescent="0.35">
      <c r="A122" s="13"/>
      <c r="B122" s="184">
        <f>'Input '!B29</f>
        <v>0</v>
      </c>
      <c r="C122" s="22" t="s">
        <v>51</v>
      </c>
      <c r="D122" s="13"/>
      <c r="E122" s="13"/>
      <c r="F122" s="13"/>
      <c r="G122" s="13"/>
      <c r="H122" s="13"/>
      <c r="I122" s="13"/>
      <c r="J122" s="13"/>
      <c r="K122" s="13"/>
      <c r="L122" s="13"/>
      <c r="M122" s="13"/>
    </row>
  </sheetData>
  <sheetProtection algorithmName="SHA-512" hashValue="StOKfbkpeG+zftH+1N/ZjcHiwU76MZe+tTxN0EXbHx22Pn126Ivc9FbKVJ42EuWFZjxhmczMvomn7hIKizWEYA==" saltValue="okgBXoKq28G8jeF23+w5gA==" spinCount="100000" sheet="1" formatCells="0" formatColumns="0" formatRows="0" insertColumns="0" insertRows="0" deleteColumns="0" deleteRows="0"/>
  <mergeCells count="16">
    <mergeCell ref="E118:F118"/>
    <mergeCell ref="B118:C118"/>
    <mergeCell ref="C101:D101"/>
    <mergeCell ref="E101:F101"/>
    <mergeCell ref="E27:F27"/>
    <mergeCell ref="E28:F28"/>
    <mergeCell ref="E29:F29"/>
    <mergeCell ref="C32:D32"/>
    <mergeCell ref="E116:F116"/>
    <mergeCell ref="E53:F53"/>
    <mergeCell ref="E98:F98"/>
    <mergeCell ref="E84:F86"/>
    <mergeCell ref="E108:F110"/>
    <mergeCell ref="E32:F32"/>
    <mergeCell ref="C33:D33"/>
    <mergeCell ref="E33:F33"/>
  </mergeCells>
  <pageMargins left="0.7" right="0.7" top="0.75" bottom="0.80208333333333337" header="0.3" footer="0.3"/>
  <pageSetup scale="77" orientation="portrait" r:id="rId1"/>
  <headerFooter>
    <oddHeader>&amp;CTRI Guidance Tool</oddHeader>
    <oddFooter>&amp;LPrepared by US Poultry &amp; Egg
2nd Release: January 2018&amp;C&amp;G&amp;R&amp;10&amp;A
Page &amp;P of &amp;N</oddFooter>
  </headerFooter>
  <rowBreaks count="2" manualBreakCount="2">
    <brk id="44" max="16383" man="1"/>
    <brk id="95"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4"/>
  <sheetViews>
    <sheetView zoomScaleNormal="100" workbookViewId="0">
      <selection activeCell="C47" sqref="C47"/>
    </sheetView>
  </sheetViews>
  <sheetFormatPr defaultRowHeight="14.5" x14ac:dyDescent="0.35"/>
  <cols>
    <col min="1" max="1" width="5.1796875" customWidth="1"/>
    <col min="2" max="2" width="15.453125" customWidth="1"/>
    <col min="3" max="4" width="24.54296875" customWidth="1"/>
    <col min="6" max="6" width="33.54296875" customWidth="1"/>
  </cols>
  <sheetData>
    <row r="1" spans="1:13" ht="15.5" x14ac:dyDescent="0.35">
      <c r="A1" s="123" t="s">
        <v>71</v>
      </c>
      <c r="B1" s="124"/>
      <c r="C1" s="124"/>
      <c r="D1" s="124"/>
      <c r="E1" s="124"/>
      <c r="F1" s="124"/>
      <c r="G1" s="13"/>
      <c r="H1" s="13"/>
      <c r="I1" s="13"/>
      <c r="J1" s="13"/>
      <c r="K1" s="13"/>
      <c r="L1" s="13"/>
      <c r="M1" s="13"/>
    </row>
    <row r="2" spans="1:13" ht="115" customHeight="1" x14ac:dyDescent="0.35">
      <c r="A2" s="292" t="s">
        <v>215</v>
      </c>
      <c r="B2" s="292"/>
      <c r="C2" s="292"/>
      <c r="D2" s="292"/>
      <c r="E2" s="292"/>
      <c r="F2" s="292"/>
      <c r="G2" s="13"/>
      <c r="H2" s="13"/>
      <c r="I2" s="13"/>
      <c r="J2" s="13"/>
      <c r="K2" s="13"/>
      <c r="L2" s="13"/>
      <c r="M2" s="13"/>
    </row>
    <row r="3" spans="1:13" x14ac:dyDescent="0.35">
      <c r="A3" s="19"/>
      <c r="B3" s="13"/>
      <c r="C3" s="13"/>
      <c r="D3" s="13"/>
      <c r="E3" s="13"/>
      <c r="F3" s="13"/>
      <c r="G3" s="13"/>
      <c r="H3" s="13"/>
      <c r="I3" s="13"/>
      <c r="J3" s="13"/>
      <c r="K3" s="13"/>
      <c r="L3" s="13"/>
      <c r="M3" s="13"/>
    </row>
    <row r="4" spans="1:13" x14ac:dyDescent="0.35">
      <c r="A4" s="20" t="s">
        <v>201</v>
      </c>
      <c r="B4" s="21"/>
      <c r="C4" s="13"/>
      <c r="D4" s="13"/>
      <c r="E4" s="14"/>
      <c r="F4" s="13"/>
      <c r="G4" s="13"/>
      <c r="H4" s="13"/>
      <c r="I4" s="13"/>
      <c r="J4" s="13"/>
      <c r="K4" s="13"/>
      <c r="L4" s="13"/>
      <c r="M4" s="13"/>
    </row>
    <row r="5" spans="1:13" x14ac:dyDescent="0.35">
      <c r="A5" s="20"/>
      <c r="B5" s="21" t="s">
        <v>136</v>
      </c>
      <c r="C5" s="13"/>
      <c r="D5" s="13"/>
      <c r="E5" s="14"/>
      <c r="F5" s="13"/>
      <c r="G5" s="13"/>
      <c r="H5" s="13"/>
      <c r="I5" s="13"/>
      <c r="J5" s="13"/>
      <c r="K5" s="13"/>
      <c r="L5" s="13"/>
      <c r="M5" s="13"/>
    </row>
    <row r="6" spans="1:13" x14ac:dyDescent="0.35">
      <c r="A6" s="13"/>
      <c r="B6" s="23">
        <f>'Input '!B9*'Input '!B34*8.34</f>
        <v>0</v>
      </c>
      <c r="C6" s="22" t="s">
        <v>68</v>
      </c>
      <c r="E6" s="2" t="s">
        <v>138</v>
      </c>
      <c r="G6" s="13"/>
      <c r="H6" s="13"/>
      <c r="I6" s="13"/>
      <c r="J6" s="13"/>
      <c r="K6" s="13"/>
      <c r="L6" s="13"/>
      <c r="M6" s="13"/>
    </row>
    <row r="7" spans="1:13" x14ac:dyDescent="0.35">
      <c r="A7" s="13"/>
      <c r="B7" s="23"/>
      <c r="C7" s="22"/>
      <c r="E7" s="2"/>
      <c r="G7" s="13"/>
      <c r="H7" s="13"/>
      <c r="I7" s="13"/>
      <c r="J7" s="13"/>
      <c r="K7" s="13"/>
      <c r="L7" s="13"/>
      <c r="M7" s="13"/>
    </row>
    <row r="8" spans="1:13" x14ac:dyDescent="0.35">
      <c r="A8" s="13"/>
      <c r="B8" s="97" t="s">
        <v>235</v>
      </c>
      <c r="C8" s="13"/>
      <c r="E8" s="13"/>
      <c r="F8" s="13"/>
      <c r="G8" s="13"/>
      <c r="H8" s="13"/>
      <c r="I8" s="13"/>
      <c r="J8" s="13"/>
      <c r="K8" s="13"/>
      <c r="L8" s="13"/>
      <c r="M8" s="13"/>
    </row>
    <row r="9" spans="1:13" ht="29.15" customHeight="1" x14ac:dyDescent="0.35">
      <c r="A9" s="13"/>
      <c r="B9" s="294" t="s">
        <v>452</v>
      </c>
      <c r="C9" s="294"/>
      <c r="D9" s="294"/>
      <c r="E9" s="294"/>
      <c r="F9" s="294"/>
      <c r="G9" s="13"/>
      <c r="H9" s="13"/>
      <c r="I9" s="13"/>
      <c r="J9" s="13"/>
      <c r="K9" s="13"/>
      <c r="L9" s="13"/>
      <c r="M9" s="13"/>
    </row>
    <row r="10" spans="1:13" ht="108" customHeight="1" x14ac:dyDescent="0.35">
      <c r="A10" s="13"/>
      <c r="B10" s="24">
        <f>IF('Input '!B24="yes",B6-'Ammonia Calcs'!B10-'Ammonia Calcs'!B15-'Ammonia Calcs'!B22-'Ammonia Calcs'!B27-('Ammonia Calcs'!B99*14/17)-('Ammonia Calcs'!B100*14/17),B16+B20+B24+B28-(IF(OR('Input '!B35&lt;'Input '!B39,'Input '!B35&lt;'Input '!B43,'Input '!B35&lt;'Input '!B47,'Input '!B35&lt;'Input '!B51),'Input '!B9*'Input '!B35*8.34,0)))</f>
        <v>0</v>
      </c>
      <c r="C10" s="288" t="s">
        <v>223</v>
      </c>
      <c r="D10" s="288"/>
      <c r="E10" s="227" t="s">
        <v>483</v>
      </c>
      <c r="F10" s="227"/>
      <c r="G10" s="13"/>
      <c r="H10" s="13"/>
      <c r="I10" s="13"/>
      <c r="J10" s="13"/>
      <c r="K10" s="13"/>
      <c r="L10" s="13"/>
      <c r="M10" s="13"/>
    </row>
    <row r="11" spans="1:13" ht="16.5" x14ac:dyDescent="0.45">
      <c r="A11" s="13"/>
      <c r="B11" s="28">
        <f>B10*(62/14)</f>
        <v>0</v>
      </c>
      <c r="C11" s="288" t="s">
        <v>224</v>
      </c>
      <c r="D11" s="288"/>
      <c r="E11" s="293" t="s">
        <v>209</v>
      </c>
      <c r="F11" s="293"/>
      <c r="G11" s="13"/>
      <c r="H11" s="13"/>
      <c r="I11" s="13"/>
      <c r="J11" s="13"/>
      <c r="K11" s="13"/>
      <c r="L11" s="13"/>
      <c r="M11" s="13"/>
    </row>
    <row r="12" spans="1:13" ht="48" customHeight="1" x14ac:dyDescent="0.45">
      <c r="A12" s="13"/>
      <c r="B12" s="78">
        <f>B11*85/62</f>
        <v>0</v>
      </c>
      <c r="C12" s="286" t="s">
        <v>227</v>
      </c>
      <c r="D12" s="286"/>
      <c r="E12" s="293" t="s">
        <v>222</v>
      </c>
      <c r="F12" s="293"/>
      <c r="G12" s="13"/>
      <c r="H12" s="13"/>
      <c r="I12" s="13"/>
      <c r="J12" s="13"/>
      <c r="K12" s="13"/>
      <c r="L12" s="13"/>
      <c r="M12" s="13"/>
    </row>
    <row r="13" spans="1:13" x14ac:dyDescent="0.35">
      <c r="A13" s="13"/>
      <c r="B13" s="23"/>
      <c r="C13" s="22"/>
      <c r="E13" s="2"/>
      <c r="G13" s="13"/>
      <c r="H13" s="13"/>
      <c r="I13" s="13"/>
      <c r="J13" s="13"/>
      <c r="K13" s="13"/>
      <c r="L13" s="13"/>
      <c r="M13" s="13"/>
    </row>
    <row r="14" spans="1:13" x14ac:dyDescent="0.35">
      <c r="A14" s="13"/>
      <c r="B14" s="4" t="s">
        <v>240</v>
      </c>
      <c r="C14" s="22"/>
      <c r="E14" s="13"/>
      <c r="F14" s="13"/>
      <c r="G14" s="13"/>
      <c r="H14" s="13"/>
      <c r="I14" s="13"/>
      <c r="J14" s="13"/>
      <c r="K14" s="13"/>
      <c r="L14" s="13"/>
      <c r="M14" s="13"/>
    </row>
    <row r="15" spans="1:13" x14ac:dyDescent="0.35">
      <c r="A15" s="13"/>
      <c r="B15" s="80" t="s">
        <v>288</v>
      </c>
      <c r="C15" s="22"/>
      <c r="E15" s="13"/>
      <c r="F15" s="13"/>
      <c r="G15" s="13"/>
      <c r="H15" s="13"/>
      <c r="I15" s="13"/>
      <c r="J15" s="13"/>
      <c r="K15" s="13"/>
      <c r="L15" s="13"/>
      <c r="M15" s="13"/>
    </row>
    <row r="16" spans="1:13" ht="16.5" x14ac:dyDescent="0.45">
      <c r="A16" s="13"/>
      <c r="B16" s="28">
        <f>'Input '!B10*'Input '!B39*8.34</f>
        <v>0</v>
      </c>
      <c r="C16" s="22" t="s">
        <v>203</v>
      </c>
      <c r="E16" s="2" t="s">
        <v>202</v>
      </c>
      <c r="F16" s="13"/>
      <c r="G16" s="13"/>
      <c r="H16" s="13"/>
      <c r="I16" s="13"/>
      <c r="J16" s="13"/>
      <c r="K16" s="13"/>
      <c r="L16" s="13"/>
      <c r="M16" s="13"/>
    </row>
    <row r="17" spans="1:13" ht="16.5" x14ac:dyDescent="0.45">
      <c r="A17" s="13"/>
      <c r="B17" s="28">
        <f>B16*(62/14)</f>
        <v>0</v>
      </c>
      <c r="C17" s="22" t="s">
        <v>204</v>
      </c>
      <c r="E17" s="2" t="s">
        <v>209</v>
      </c>
      <c r="F17" s="13"/>
      <c r="G17" s="13"/>
      <c r="H17" s="13"/>
      <c r="I17" s="13"/>
      <c r="J17" s="13"/>
      <c r="K17" s="13"/>
      <c r="L17" s="13"/>
      <c r="M17" s="13"/>
    </row>
    <row r="18" spans="1:13" x14ac:dyDescent="0.35">
      <c r="A18" s="13"/>
      <c r="B18" s="28"/>
      <c r="C18" s="22"/>
      <c r="E18" s="2"/>
      <c r="F18" s="13"/>
      <c r="G18" s="13"/>
      <c r="H18" s="13"/>
      <c r="I18" s="13"/>
      <c r="J18" s="13"/>
      <c r="K18" s="13"/>
      <c r="L18" s="13"/>
      <c r="M18" s="13"/>
    </row>
    <row r="19" spans="1:13" x14ac:dyDescent="0.35">
      <c r="A19" s="13"/>
      <c r="B19" s="80" t="s">
        <v>76</v>
      </c>
      <c r="C19" s="22"/>
      <c r="E19" s="2"/>
      <c r="F19" s="13"/>
      <c r="G19" s="13"/>
      <c r="H19" s="13"/>
      <c r="I19" s="13"/>
      <c r="J19" s="13"/>
      <c r="K19" s="13"/>
      <c r="L19" s="13"/>
      <c r="M19" s="13"/>
    </row>
    <row r="20" spans="1:13" ht="16.5" x14ac:dyDescent="0.45">
      <c r="A20" s="13"/>
      <c r="B20" s="28">
        <f>'Input '!B11*'Input '!B43*8.34</f>
        <v>0</v>
      </c>
      <c r="C20" s="22" t="s">
        <v>205</v>
      </c>
      <c r="E20" s="2" t="s">
        <v>207</v>
      </c>
      <c r="F20" s="13"/>
      <c r="G20" s="13"/>
      <c r="H20" s="13"/>
      <c r="I20" s="13"/>
      <c r="J20" s="13"/>
      <c r="K20" s="13"/>
      <c r="L20" s="13"/>
      <c r="M20" s="13"/>
    </row>
    <row r="21" spans="1:13" ht="16.5" x14ac:dyDescent="0.45">
      <c r="A21" s="13"/>
      <c r="B21" s="28">
        <f>B20*(62/14)</f>
        <v>0</v>
      </c>
      <c r="C21" s="22" t="s">
        <v>206</v>
      </c>
      <c r="E21" s="2" t="s">
        <v>209</v>
      </c>
      <c r="F21" s="13"/>
      <c r="G21" s="13"/>
      <c r="H21" s="13"/>
      <c r="I21" s="13"/>
      <c r="J21" s="13"/>
      <c r="K21" s="13"/>
      <c r="L21" s="13"/>
      <c r="M21" s="13"/>
    </row>
    <row r="22" spans="1:13" x14ac:dyDescent="0.35">
      <c r="A22" s="13"/>
      <c r="B22" s="24"/>
      <c r="C22" s="25"/>
      <c r="E22" s="13"/>
      <c r="F22" s="13"/>
      <c r="G22" s="13"/>
      <c r="H22" s="13"/>
      <c r="I22" s="13"/>
      <c r="J22" s="13"/>
      <c r="K22" s="13"/>
      <c r="L22" s="13"/>
      <c r="M22" s="13"/>
    </row>
    <row r="23" spans="1:13" x14ac:dyDescent="0.35">
      <c r="A23" s="13"/>
      <c r="B23" s="80" t="s">
        <v>75</v>
      </c>
      <c r="C23" s="25"/>
      <c r="E23" s="13"/>
      <c r="F23" s="13"/>
      <c r="G23" s="13"/>
      <c r="H23" s="13"/>
      <c r="I23" s="13"/>
      <c r="J23" s="13"/>
      <c r="K23" s="13"/>
      <c r="L23" s="13"/>
      <c r="M23" s="13"/>
    </row>
    <row r="24" spans="1:13" ht="16.5" x14ac:dyDescent="0.45">
      <c r="A24" s="13"/>
      <c r="B24" s="28">
        <f>'Input '!B12*'Input '!B47*8.34</f>
        <v>0</v>
      </c>
      <c r="C24" s="22" t="s">
        <v>211</v>
      </c>
      <c r="E24" s="2" t="s">
        <v>208</v>
      </c>
      <c r="F24" s="13"/>
      <c r="G24" s="13"/>
      <c r="H24" s="13"/>
      <c r="I24" s="13"/>
      <c r="J24" s="13"/>
      <c r="K24" s="13"/>
      <c r="L24" s="13"/>
      <c r="M24" s="13"/>
    </row>
    <row r="25" spans="1:13" ht="16.5" x14ac:dyDescent="0.45">
      <c r="A25" s="13"/>
      <c r="B25" s="28">
        <f>B24*(62/14)</f>
        <v>0</v>
      </c>
      <c r="C25" s="22" t="s">
        <v>212</v>
      </c>
      <c r="E25" s="2" t="s">
        <v>209</v>
      </c>
      <c r="F25" s="13"/>
      <c r="G25" s="13"/>
      <c r="H25" s="13"/>
      <c r="I25" s="13"/>
      <c r="J25" s="13"/>
      <c r="K25" s="13"/>
      <c r="L25" s="13"/>
      <c r="M25" s="13"/>
    </row>
    <row r="26" spans="1:13" x14ac:dyDescent="0.35">
      <c r="A26" s="13"/>
      <c r="B26" s="24"/>
      <c r="C26" s="25"/>
      <c r="E26" s="2"/>
      <c r="F26" s="13"/>
      <c r="G26" s="13"/>
      <c r="H26" s="13"/>
      <c r="I26" s="13"/>
      <c r="J26" s="15"/>
      <c r="K26" s="13"/>
      <c r="L26" s="13"/>
      <c r="M26" s="13"/>
    </row>
    <row r="27" spans="1:13" x14ac:dyDescent="0.35">
      <c r="A27" s="13"/>
      <c r="B27" s="80" t="s">
        <v>121</v>
      </c>
      <c r="C27" s="25"/>
      <c r="E27" s="2"/>
      <c r="F27" s="13"/>
      <c r="G27" s="13"/>
      <c r="H27" s="13"/>
      <c r="I27" s="13"/>
      <c r="J27" s="15"/>
      <c r="K27" s="13"/>
      <c r="L27" s="13"/>
      <c r="M27" s="13"/>
    </row>
    <row r="28" spans="1:13" ht="31.5" customHeight="1" x14ac:dyDescent="0.45">
      <c r="A28" s="13"/>
      <c r="B28" s="28">
        <f>'Input '!B13*'Input '!B51*8.34</f>
        <v>0</v>
      </c>
      <c r="C28" s="22" t="s">
        <v>213</v>
      </c>
      <c r="E28" s="227" t="s">
        <v>210</v>
      </c>
      <c r="F28" s="227"/>
      <c r="G28" s="13"/>
      <c r="H28" s="13"/>
      <c r="I28" s="13"/>
      <c r="J28" s="15"/>
      <c r="K28" s="13"/>
      <c r="L28" s="13"/>
      <c r="M28" s="13"/>
    </row>
    <row r="29" spans="1:13" ht="16.5" x14ac:dyDescent="0.45">
      <c r="A29" s="13"/>
      <c r="B29" s="28">
        <f>B28*(62/14)</f>
        <v>0</v>
      </c>
      <c r="C29" s="22" t="s">
        <v>214</v>
      </c>
      <c r="E29" s="293" t="s">
        <v>209</v>
      </c>
      <c r="F29" s="293"/>
      <c r="G29" s="13"/>
      <c r="H29" s="13"/>
      <c r="I29" s="13"/>
      <c r="J29" s="15"/>
      <c r="K29" s="13"/>
      <c r="L29" s="13"/>
      <c r="M29" s="13"/>
    </row>
    <row r="30" spans="1:13" x14ac:dyDescent="0.35">
      <c r="A30" s="13"/>
      <c r="B30" s="24"/>
      <c r="C30" s="25"/>
      <c r="E30" s="2"/>
      <c r="F30" s="13"/>
      <c r="G30" s="13"/>
      <c r="H30" s="13"/>
      <c r="I30" s="13"/>
      <c r="J30" s="15"/>
      <c r="K30" s="13"/>
      <c r="L30" s="13"/>
      <c r="M30" s="13"/>
    </row>
    <row r="31" spans="1:13" x14ac:dyDescent="0.35">
      <c r="A31" s="13"/>
      <c r="B31" s="1" t="s">
        <v>237</v>
      </c>
      <c r="C31" s="13"/>
      <c r="D31" s="13"/>
      <c r="E31" s="13"/>
      <c r="F31" s="13"/>
      <c r="G31" s="13"/>
      <c r="H31" s="13"/>
      <c r="I31" s="13"/>
      <c r="J31" s="13"/>
      <c r="K31" s="13"/>
      <c r="L31" s="13"/>
      <c r="M31" s="13"/>
    </row>
    <row r="32" spans="1:13" x14ac:dyDescent="0.35">
      <c r="A32" s="13"/>
      <c r="B32" s="55" t="s">
        <v>488</v>
      </c>
      <c r="C32" s="13"/>
      <c r="D32" s="13"/>
      <c r="E32" s="13"/>
      <c r="F32" s="13"/>
      <c r="G32" s="13"/>
      <c r="H32" s="13"/>
      <c r="I32" s="13"/>
      <c r="J32" s="13"/>
      <c r="K32" s="13"/>
      <c r="L32" s="13"/>
      <c r="M32" s="13"/>
    </row>
    <row r="33" spans="1:13" x14ac:dyDescent="0.35">
      <c r="A33" s="13"/>
      <c r="B33" s="182">
        <f>'Input '!B25</f>
        <v>0</v>
      </c>
      <c r="C33" s="13"/>
      <c r="D33" s="13"/>
      <c r="E33" s="13"/>
      <c r="F33" s="13"/>
      <c r="G33" s="13"/>
      <c r="H33" s="13"/>
      <c r="I33" s="13"/>
      <c r="J33" s="13"/>
      <c r="K33" s="13"/>
      <c r="L33" s="13"/>
      <c r="M33" s="13"/>
    </row>
    <row r="34" spans="1:13" x14ac:dyDescent="0.35">
      <c r="A34" s="13"/>
      <c r="B34" s="22" t="s">
        <v>216</v>
      </c>
      <c r="C34" s="13"/>
      <c r="D34" s="13"/>
      <c r="F34" s="13"/>
      <c r="G34" s="13"/>
      <c r="H34" s="13"/>
      <c r="I34" s="13"/>
      <c r="J34" s="13"/>
      <c r="K34" s="13"/>
      <c r="L34" s="13"/>
      <c r="M34" s="13"/>
    </row>
    <row r="35" spans="1:13" ht="16.5" x14ac:dyDescent="0.45">
      <c r="A35" s="13"/>
      <c r="B35" s="24">
        <f>'Input '!B26*'Input '!B67/1000000</f>
        <v>0</v>
      </c>
      <c r="C35" s="22" t="s">
        <v>220</v>
      </c>
      <c r="E35" s="2" t="s">
        <v>217</v>
      </c>
      <c r="G35" s="13"/>
      <c r="H35" s="13"/>
      <c r="I35" s="13"/>
      <c r="J35" s="13"/>
      <c r="K35" s="13"/>
      <c r="L35" s="13"/>
      <c r="M35" s="13"/>
    </row>
    <row r="36" spans="1:13" ht="16.5" x14ac:dyDescent="0.45">
      <c r="A36" s="13"/>
      <c r="B36" s="24">
        <f>B35*62/14</f>
        <v>0</v>
      </c>
      <c r="C36" s="22" t="s">
        <v>232</v>
      </c>
      <c r="D36" s="13"/>
      <c r="E36" s="2" t="s">
        <v>218</v>
      </c>
      <c r="G36" s="13"/>
      <c r="H36" s="13"/>
      <c r="I36" s="13"/>
      <c r="J36" s="13"/>
      <c r="K36" s="13"/>
      <c r="L36" s="13"/>
      <c r="M36" s="13"/>
    </row>
    <row r="37" spans="1:13" ht="29.5" customHeight="1" x14ac:dyDescent="0.35">
      <c r="A37" s="13"/>
      <c r="B37" s="78">
        <f>B36*85/62</f>
        <v>0</v>
      </c>
      <c r="C37" s="286" t="s">
        <v>226</v>
      </c>
      <c r="D37" s="286"/>
      <c r="E37" s="2" t="s">
        <v>225</v>
      </c>
      <c r="G37" s="13"/>
      <c r="H37" s="13"/>
      <c r="I37" s="13"/>
      <c r="J37" s="13"/>
      <c r="K37" s="13"/>
      <c r="L37" s="13"/>
      <c r="M37" s="13"/>
    </row>
    <row r="38" spans="1:13" x14ac:dyDescent="0.35">
      <c r="A38" s="13"/>
      <c r="B38" s="26"/>
      <c r="C38" s="4"/>
      <c r="D38" s="13"/>
      <c r="E38" s="13"/>
      <c r="F38" s="13"/>
      <c r="G38" s="13"/>
      <c r="H38" s="13"/>
      <c r="I38" s="13"/>
      <c r="J38" s="13"/>
      <c r="K38" s="13"/>
      <c r="L38" s="13"/>
      <c r="M38" s="13"/>
    </row>
    <row r="39" spans="1:13" ht="16" x14ac:dyDescent="0.5">
      <c r="A39" s="13"/>
      <c r="B39" s="99">
        <f>'Input '!B27</f>
        <v>0</v>
      </c>
      <c r="C39" s="4"/>
      <c r="D39" s="13"/>
      <c r="E39" s="13"/>
      <c r="F39" s="13"/>
      <c r="G39" s="13"/>
      <c r="H39" s="13"/>
      <c r="I39" s="13"/>
      <c r="J39" s="13"/>
      <c r="K39" s="13"/>
      <c r="L39" s="13"/>
      <c r="M39" s="13"/>
    </row>
    <row r="40" spans="1:13" x14ac:dyDescent="0.35">
      <c r="A40" s="13"/>
      <c r="B40" s="22" t="s">
        <v>219</v>
      </c>
      <c r="C40" s="13"/>
      <c r="D40" s="13"/>
      <c r="G40" s="13"/>
      <c r="H40" s="13"/>
      <c r="I40" s="13"/>
      <c r="J40" s="13"/>
      <c r="K40" s="13"/>
      <c r="L40" s="13"/>
      <c r="M40" s="13"/>
    </row>
    <row r="41" spans="1:13" ht="16.5" x14ac:dyDescent="0.45">
      <c r="A41" s="13"/>
      <c r="B41" s="24">
        <f>'Input '!B28*'Input '!B68/1000000</f>
        <v>0</v>
      </c>
      <c r="C41" s="22" t="s">
        <v>220</v>
      </c>
      <c r="D41" s="13"/>
      <c r="E41" s="2" t="s">
        <v>217</v>
      </c>
      <c r="G41" s="13"/>
      <c r="H41" s="13"/>
      <c r="I41" s="13"/>
      <c r="J41" s="13"/>
      <c r="K41" s="13"/>
      <c r="L41" s="13"/>
      <c r="M41" s="13"/>
    </row>
    <row r="42" spans="1:13" ht="16.5" x14ac:dyDescent="0.45">
      <c r="A42" s="13"/>
      <c r="B42" s="24">
        <f>B41*62/14</f>
        <v>0</v>
      </c>
      <c r="C42" s="22" t="s">
        <v>232</v>
      </c>
      <c r="D42" s="13"/>
      <c r="E42" s="2" t="s">
        <v>218</v>
      </c>
      <c r="F42" s="13"/>
      <c r="G42" s="13"/>
      <c r="H42" s="13"/>
      <c r="I42" s="13"/>
      <c r="J42" s="13"/>
      <c r="K42" s="13"/>
      <c r="L42" s="13"/>
      <c r="M42" s="13"/>
    </row>
    <row r="43" spans="1:13" ht="29.15" customHeight="1" x14ac:dyDescent="0.35">
      <c r="A43" s="13"/>
      <c r="B43" s="78">
        <f>B42*85/62</f>
        <v>0</v>
      </c>
      <c r="C43" s="286" t="s">
        <v>226</v>
      </c>
      <c r="D43" s="286"/>
      <c r="E43" s="2" t="s">
        <v>225</v>
      </c>
      <c r="F43" s="13"/>
      <c r="G43" s="13"/>
      <c r="H43" s="13"/>
      <c r="I43" s="13"/>
      <c r="J43" s="13"/>
      <c r="K43" s="13"/>
      <c r="L43" s="13"/>
      <c r="M43" s="13"/>
    </row>
    <row r="44" spans="1:13" x14ac:dyDescent="0.35">
      <c r="A44" s="13"/>
      <c r="B44" s="13"/>
      <c r="C44" s="13"/>
      <c r="D44" s="13"/>
      <c r="E44" s="13"/>
      <c r="F44" s="13"/>
      <c r="G44" s="13"/>
      <c r="H44" s="13"/>
      <c r="I44" s="13"/>
      <c r="J44" s="13"/>
      <c r="K44" s="13"/>
      <c r="L44" s="13"/>
      <c r="M44" s="13"/>
    </row>
    <row r="45" spans="1:13" x14ac:dyDescent="0.35">
      <c r="A45" s="13"/>
      <c r="B45" s="1" t="s">
        <v>238</v>
      </c>
      <c r="C45" s="13"/>
      <c r="D45" s="13"/>
      <c r="E45" s="13"/>
      <c r="F45" s="13"/>
      <c r="G45" s="13"/>
      <c r="H45" s="13"/>
      <c r="I45" s="13"/>
      <c r="J45" s="13"/>
      <c r="K45" s="13"/>
      <c r="L45" s="13"/>
      <c r="M45" s="13"/>
    </row>
    <row r="46" spans="1:13" x14ac:dyDescent="0.35">
      <c r="A46" s="13"/>
      <c r="B46" s="80" t="s">
        <v>289</v>
      </c>
      <c r="C46" s="13"/>
      <c r="D46" s="13"/>
      <c r="E46" s="13"/>
      <c r="F46" s="13"/>
      <c r="G46" s="13"/>
      <c r="H46" s="13"/>
      <c r="I46" s="13"/>
      <c r="J46" s="13"/>
      <c r="K46" s="13"/>
      <c r="L46" s="13"/>
      <c r="M46" s="13"/>
    </row>
    <row r="47" spans="1:13" ht="47.5" customHeight="1" x14ac:dyDescent="0.35">
      <c r="A47" s="13"/>
      <c r="B47" s="51">
        <f>(((('Input '!B16/100)*0.85)+((1-('Input '!B16/100))*0.2))*('Input '!B15*'Input '!B8*43560*7.48*(1/12)))/1000000</f>
        <v>0</v>
      </c>
      <c r="C47" s="2" t="s">
        <v>69</v>
      </c>
      <c r="D47" s="13"/>
      <c r="E47" s="227" t="s">
        <v>228</v>
      </c>
      <c r="F47" s="227"/>
      <c r="G47" s="13"/>
      <c r="H47" s="13"/>
      <c r="I47" s="13"/>
      <c r="J47" s="13"/>
      <c r="K47" s="13"/>
      <c r="L47" s="13"/>
      <c r="M47" s="13"/>
    </row>
    <row r="48" spans="1:13" ht="16.5" x14ac:dyDescent="0.45">
      <c r="A48" s="13"/>
      <c r="B48" s="24">
        <f>'Input '!B58*8.34*B47</f>
        <v>0</v>
      </c>
      <c r="C48" s="22" t="s">
        <v>221</v>
      </c>
      <c r="D48" s="13"/>
      <c r="E48" s="2" t="s">
        <v>230</v>
      </c>
      <c r="F48" s="13"/>
      <c r="G48" s="13"/>
      <c r="H48" s="13"/>
      <c r="I48" s="13"/>
      <c r="J48" s="13"/>
      <c r="K48" s="13"/>
      <c r="L48" s="13"/>
      <c r="M48" s="13"/>
    </row>
    <row r="49" spans="1:13" ht="16.5" x14ac:dyDescent="0.45">
      <c r="A49" s="13"/>
      <c r="B49" s="24">
        <f>B48*62/14</f>
        <v>0</v>
      </c>
      <c r="C49" s="22" t="s">
        <v>231</v>
      </c>
      <c r="D49" s="13"/>
      <c r="E49" s="2" t="s">
        <v>218</v>
      </c>
      <c r="F49" s="13"/>
      <c r="G49" s="13"/>
      <c r="H49" s="13"/>
      <c r="I49" s="13"/>
      <c r="J49" s="13"/>
      <c r="K49" s="13"/>
      <c r="L49" s="13"/>
      <c r="M49" s="13"/>
    </row>
    <row r="50" spans="1:13" ht="29.15" customHeight="1" x14ac:dyDescent="0.35">
      <c r="A50" s="13"/>
      <c r="B50" s="77">
        <f>B49*85/62</f>
        <v>0</v>
      </c>
      <c r="C50" s="286" t="s">
        <v>233</v>
      </c>
      <c r="D50" s="286"/>
      <c r="E50" s="2" t="s">
        <v>225</v>
      </c>
      <c r="F50" s="13"/>
      <c r="G50" s="13"/>
      <c r="H50" s="13"/>
      <c r="I50" s="13"/>
      <c r="J50" s="13"/>
      <c r="K50" s="13"/>
      <c r="L50" s="13"/>
      <c r="M50" s="13"/>
    </row>
    <row r="51" spans="1:13" x14ac:dyDescent="0.35">
      <c r="A51" s="13"/>
      <c r="B51" s="26"/>
      <c r="C51" s="4"/>
      <c r="D51" s="13"/>
      <c r="E51" s="13"/>
      <c r="F51" s="13"/>
      <c r="G51" s="13"/>
      <c r="H51" s="13"/>
      <c r="I51" s="13"/>
      <c r="J51" s="13"/>
      <c r="K51" s="13"/>
      <c r="L51" s="13"/>
      <c r="M51" s="13"/>
    </row>
    <row r="52" spans="1:13" x14ac:dyDescent="0.35">
      <c r="A52" s="13"/>
      <c r="B52" s="80" t="s">
        <v>290</v>
      </c>
      <c r="C52" s="13"/>
      <c r="D52" s="13"/>
      <c r="E52" s="13"/>
      <c r="F52" s="13"/>
      <c r="G52" s="13"/>
      <c r="H52" s="13"/>
      <c r="I52" s="13"/>
      <c r="J52" s="13"/>
      <c r="K52" s="13"/>
      <c r="L52" s="13"/>
      <c r="M52" s="13"/>
    </row>
    <row r="53" spans="1:13" x14ac:dyDescent="0.35">
      <c r="A53" s="13"/>
      <c r="B53" s="51">
        <f>(((('Input '!B18/100)*0.85)+((1-('Input '!B18/100))*0.2))*('Input '!B17*'Input '!B8*43560*7.48*(1/12)))/1000000</f>
        <v>0</v>
      </c>
      <c r="C53" s="2" t="s">
        <v>69</v>
      </c>
      <c r="D53" s="13"/>
      <c r="E53" s="13"/>
      <c r="F53" s="13"/>
      <c r="G53" s="13"/>
      <c r="H53" s="13"/>
      <c r="I53" s="13"/>
      <c r="J53" s="13"/>
      <c r="K53" s="13"/>
      <c r="L53" s="13"/>
      <c r="M53" s="13"/>
    </row>
    <row r="54" spans="1:13" ht="16.5" x14ac:dyDescent="0.45">
      <c r="A54" s="13"/>
      <c r="B54" s="24">
        <f>'Input '!B59*8.34*B53</f>
        <v>0</v>
      </c>
      <c r="C54" s="22" t="s">
        <v>221</v>
      </c>
      <c r="D54" s="13"/>
      <c r="E54" s="2" t="s">
        <v>230</v>
      </c>
      <c r="F54" s="13"/>
      <c r="G54" s="13"/>
      <c r="H54" s="13"/>
      <c r="I54" s="13"/>
      <c r="J54" s="13"/>
      <c r="K54" s="13"/>
      <c r="L54" s="13"/>
      <c r="M54" s="13"/>
    </row>
    <row r="55" spans="1:13" ht="16.5" x14ac:dyDescent="0.45">
      <c r="A55" s="13"/>
      <c r="B55" s="24">
        <f>B54*62/14</f>
        <v>0</v>
      </c>
      <c r="C55" s="22" t="s">
        <v>231</v>
      </c>
      <c r="D55" s="13"/>
      <c r="E55" s="2" t="s">
        <v>218</v>
      </c>
      <c r="F55" s="13"/>
      <c r="G55" s="13"/>
      <c r="H55" s="13"/>
      <c r="I55" s="13"/>
      <c r="J55" s="13"/>
      <c r="K55" s="13"/>
      <c r="L55" s="13"/>
      <c r="M55" s="13"/>
    </row>
    <row r="56" spans="1:13" ht="29.15" customHeight="1" x14ac:dyDescent="0.35">
      <c r="A56" s="13"/>
      <c r="B56" s="77">
        <f>B55*85/62</f>
        <v>0</v>
      </c>
      <c r="C56" s="286" t="s">
        <v>233</v>
      </c>
      <c r="D56" s="286"/>
      <c r="E56" s="2" t="s">
        <v>225</v>
      </c>
      <c r="F56" s="13"/>
      <c r="G56" s="13"/>
      <c r="H56" s="13"/>
      <c r="I56" s="13"/>
      <c r="J56" s="13"/>
      <c r="K56" s="13"/>
      <c r="L56" s="13"/>
      <c r="M56" s="13"/>
    </row>
    <row r="57" spans="1:13" x14ac:dyDescent="0.35">
      <c r="A57" s="13"/>
      <c r="B57" s="26"/>
      <c r="C57" s="4"/>
      <c r="D57" s="13"/>
      <c r="E57" s="13"/>
      <c r="F57" s="13"/>
      <c r="G57" s="13"/>
      <c r="H57" s="13"/>
      <c r="I57" s="13"/>
      <c r="J57" s="13"/>
      <c r="K57" s="13"/>
      <c r="L57" s="13"/>
      <c r="M57" s="13"/>
    </row>
    <row r="58" spans="1:13" x14ac:dyDescent="0.35">
      <c r="A58" s="13"/>
      <c r="B58" s="80" t="s">
        <v>291</v>
      </c>
      <c r="C58" s="13"/>
      <c r="D58" s="13"/>
      <c r="E58" s="13"/>
      <c r="F58" s="13"/>
      <c r="G58" s="13"/>
      <c r="H58" s="13"/>
      <c r="I58" s="13"/>
      <c r="J58" s="13"/>
      <c r="K58" s="13"/>
      <c r="L58" s="13"/>
      <c r="M58" s="13"/>
    </row>
    <row r="59" spans="1:13" x14ac:dyDescent="0.35">
      <c r="A59" s="13"/>
      <c r="B59" s="51">
        <f>(((('Input '!B20/100)*0.85)+((1-('Input '!B20/100))*0.2))*('Input '!B19*'Input '!B8*43560*7.48*(1/12)))/1000000</f>
        <v>0</v>
      </c>
      <c r="C59" s="2" t="s">
        <v>69</v>
      </c>
      <c r="D59" s="13"/>
      <c r="E59" s="13"/>
      <c r="F59" s="13"/>
      <c r="G59" s="13"/>
      <c r="H59" s="13"/>
      <c r="I59" s="13"/>
      <c r="J59" s="13"/>
      <c r="K59" s="13"/>
      <c r="L59" s="13"/>
      <c r="M59" s="13"/>
    </row>
    <row r="60" spans="1:13" ht="16.5" x14ac:dyDescent="0.45">
      <c r="A60" s="13"/>
      <c r="B60" s="24">
        <f>'Input '!B60*8.34*B59</f>
        <v>0</v>
      </c>
      <c r="C60" s="22" t="s">
        <v>221</v>
      </c>
      <c r="D60" s="13"/>
      <c r="E60" s="2" t="s">
        <v>230</v>
      </c>
      <c r="F60" s="13"/>
      <c r="G60" s="13"/>
      <c r="H60" s="13"/>
      <c r="I60" s="13"/>
      <c r="J60" s="13"/>
      <c r="K60" s="13"/>
      <c r="L60" s="13"/>
      <c r="M60" s="13"/>
    </row>
    <row r="61" spans="1:13" ht="16.5" x14ac:dyDescent="0.45">
      <c r="A61" s="13"/>
      <c r="B61" s="24">
        <f>B60*62/14</f>
        <v>0</v>
      </c>
      <c r="C61" s="22" t="s">
        <v>231</v>
      </c>
      <c r="D61" s="13"/>
      <c r="E61" s="2" t="s">
        <v>218</v>
      </c>
      <c r="F61" s="13"/>
      <c r="G61" s="13"/>
      <c r="H61" s="13"/>
      <c r="I61" s="13"/>
      <c r="J61" s="13"/>
      <c r="K61" s="13"/>
      <c r="L61" s="13"/>
      <c r="M61" s="13"/>
    </row>
    <row r="62" spans="1:13" ht="29.15" customHeight="1" x14ac:dyDescent="0.35">
      <c r="A62" s="13"/>
      <c r="B62" s="77">
        <f>B61*85/62</f>
        <v>0</v>
      </c>
      <c r="C62" s="286" t="s">
        <v>233</v>
      </c>
      <c r="D62" s="286"/>
      <c r="E62" s="2" t="s">
        <v>225</v>
      </c>
      <c r="F62" s="13"/>
      <c r="G62" s="13"/>
      <c r="H62" s="13"/>
      <c r="I62" s="13"/>
      <c r="J62" s="13"/>
      <c r="K62" s="13"/>
      <c r="L62" s="13"/>
      <c r="M62" s="13"/>
    </row>
    <row r="63" spans="1:13" x14ac:dyDescent="0.35">
      <c r="A63" s="13"/>
      <c r="B63" s="26"/>
      <c r="C63" s="4"/>
      <c r="D63" s="13"/>
      <c r="E63" s="13"/>
      <c r="F63" s="13"/>
      <c r="G63" s="13"/>
      <c r="H63" s="13"/>
      <c r="I63" s="13"/>
      <c r="J63" s="13"/>
      <c r="K63" s="13"/>
      <c r="L63" s="13"/>
      <c r="M63" s="13"/>
    </row>
    <row r="64" spans="1:13" x14ac:dyDescent="0.35">
      <c r="A64" s="13"/>
      <c r="B64" s="80" t="s">
        <v>292</v>
      </c>
      <c r="C64" s="13"/>
      <c r="D64" s="13"/>
      <c r="E64" s="13"/>
      <c r="F64" s="13"/>
      <c r="G64" s="13"/>
      <c r="H64" s="13"/>
      <c r="I64" s="13"/>
      <c r="J64" s="13"/>
      <c r="K64" s="13"/>
      <c r="L64" s="13"/>
      <c r="M64" s="13"/>
    </row>
    <row r="65" spans="1:13" x14ac:dyDescent="0.35">
      <c r="A65" s="13"/>
      <c r="B65" s="51">
        <f>(((('Input '!B22/100)*0.85)+((1-('Input '!B22/100))*0.2))*('Input '!B21*'Input '!B8*43560*7.48*(1/12)))/1000000</f>
        <v>0</v>
      </c>
      <c r="C65" s="2" t="s">
        <v>69</v>
      </c>
      <c r="D65" s="13"/>
      <c r="F65" s="13"/>
      <c r="G65" s="13"/>
      <c r="H65" s="13"/>
      <c r="I65" s="13"/>
      <c r="J65" s="13"/>
      <c r="K65" s="13"/>
      <c r="L65" s="13"/>
      <c r="M65" s="13"/>
    </row>
    <row r="66" spans="1:13" ht="16.5" x14ac:dyDescent="0.45">
      <c r="A66" s="13"/>
      <c r="B66" s="24">
        <f>'Input '!B61*8.34*B65</f>
        <v>0</v>
      </c>
      <c r="C66" s="22" t="s">
        <v>221</v>
      </c>
      <c r="D66" s="13"/>
      <c r="E66" s="2" t="s">
        <v>230</v>
      </c>
      <c r="F66" s="13"/>
      <c r="G66" s="13"/>
      <c r="H66" s="13"/>
      <c r="I66" s="13"/>
      <c r="J66" s="13"/>
      <c r="K66" s="13"/>
      <c r="L66" s="13"/>
      <c r="M66" s="13"/>
    </row>
    <row r="67" spans="1:13" ht="16.5" x14ac:dyDescent="0.45">
      <c r="A67" s="13"/>
      <c r="B67" s="24">
        <f>B66*62/14</f>
        <v>0</v>
      </c>
      <c r="C67" s="22" t="s">
        <v>231</v>
      </c>
      <c r="D67" s="13"/>
      <c r="E67" s="2" t="s">
        <v>218</v>
      </c>
      <c r="F67" s="13"/>
      <c r="G67" s="13"/>
      <c r="H67" s="13"/>
      <c r="I67" s="13"/>
      <c r="J67" s="13"/>
      <c r="K67" s="13"/>
      <c r="L67" s="13"/>
      <c r="M67" s="13"/>
    </row>
    <row r="68" spans="1:13" ht="29.15" customHeight="1" x14ac:dyDescent="0.35">
      <c r="A68" s="13"/>
      <c r="B68" s="77">
        <f>B67*85/62</f>
        <v>0</v>
      </c>
      <c r="C68" s="286" t="s">
        <v>233</v>
      </c>
      <c r="D68" s="286"/>
      <c r="E68" s="2" t="s">
        <v>225</v>
      </c>
      <c r="F68" s="13"/>
      <c r="G68" s="13"/>
      <c r="H68" s="13"/>
      <c r="I68" s="13"/>
      <c r="J68" s="13"/>
      <c r="K68" s="13"/>
      <c r="L68" s="13"/>
      <c r="M68" s="13"/>
    </row>
    <row r="69" spans="1:13" x14ac:dyDescent="0.35">
      <c r="A69" s="13"/>
      <c r="B69" s="26"/>
      <c r="C69" s="4"/>
      <c r="D69" s="13"/>
      <c r="E69" s="13"/>
      <c r="F69" s="13"/>
      <c r="G69" s="13"/>
      <c r="H69" s="13"/>
      <c r="I69" s="13"/>
      <c r="J69" s="13"/>
      <c r="K69" s="13"/>
      <c r="L69" s="13"/>
      <c r="M69" s="13"/>
    </row>
    <row r="70" spans="1:13" x14ac:dyDescent="0.35">
      <c r="A70" s="13"/>
      <c r="B70" s="21" t="s">
        <v>234</v>
      </c>
      <c r="C70" s="13"/>
      <c r="G70" s="13"/>
      <c r="H70" s="13"/>
      <c r="I70" s="13"/>
      <c r="J70" s="13"/>
      <c r="K70" s="13"/>
      <c r="L70" s="13"/>
      <c r="M70" s="13"/>
    </row>
    <row r="71" spans="1:13" ht="16.5" x14ac:dyDescent="0.45">
      <c r="A71" s="13"/>
      <c r="B71" s="23">
        <f>B10+B35+B41+B48+B54+B60+B66</f>
        <v>0</v>
      </c>
      <c r="C71" s="22" t="s">
        <v>243</v>
      </c>
      <c r="G71" s="13"/>
      <c r="H71" s="13"/>
      <c r="I71" s="13"/>
      <c r="J71" s="13"/>
      <c r="K71" s="13"/>
      <c r="L71" s="13"/>
      <c r="M71" s="13"/>
    </row>
    <row r="72" spans="1:13" ht="16.5" x14ac:dyDescent="0.45">
      <c r="A72" s="13"/>
      <c r="B72" s="23">
        <f>B11+B36+B42+B49+B55+B61+B67</f>
        <v>0</v>
      </c>
      <c r="C72" s="22" t="s">
        <v>244</v>
      </c>
      <c r="E72" s="2"/>
      <c r="G72" s="13"/>
      <c r="H72" s="13"/>
      <c r="I72" s="13"/>
      <c r="J72" s="13"/>
      <c r="K72" s="13"/>
      <c r="L72" s="13"/>
      <c r="M72" s="13"/>
    </row>
    <row r="73" spans="1:13" ht="16.5" x14ac:dyDescent="0.45">
      <c r="A73" s="13"/>
      <c r="B73" s="29">
        <f>B12+B37+B43+B50+B56+B62+B68</f>
        <v>0</v>
      </c>
      <c r="C73" s="4" t="s">
        <v>261</v>
      </c>
      <c r="D73" s="13"/>
      <c r="E73" s="2"/>
      <c r="F73" s="13"/>
      <c r="G73" s="13"/>
      <c r="H73" s="13"/>
      <c r="I73" s="13"/>
      <c r="J73" s="13"/>
      <c r="K73" s="13"/>
      <c r="L73" s="13"/>
      <c r="M73" s="13"/>
    </row>
    <row r="74" spans="1:13" x14ac:dyDescent="0.35">
      <c r="A74" s="13"/>
      <c r="B74" s="4"/>
      <c r="C74" s="13"/>
      <c r="D74" s="29"/>
      <c r="E74" s="4"/>
      <c r="F74" s="13"/>
      <c r="G74" s="13"/>
      <c r="H74" s="13"/>
      <c r="I74" s="13"/>
      <c r="J74" s="13"/>
      <c r="K74" s="13"/>
      <c r="L74" s="13"/>
      <c r="M74" s="13"/>
    </row>
    <row r="75" spans="1:13" x14ac:dyDescent="0.35">
      <c r="A75" s="13"/>
      <c r="B75" s="79" t="s">
        <v>279</v>
      </c>
      <c r="C75" s="13"/>
      <c r="D75" s="16"/>
      <c r="E75" s="13"/>
      <c r="F75" s="13"/>
      <c r="G75" s="13"/>
      <c r="H75" s="13"/>
      <c r="I75" s="13"/>
      <c r="J75" s="13"/>
      <c r="K75" s="13"/>
      <c r="L75" s="13"/>
      <c r="M75" s="13"/>
    </row>
    <row r="76" spans="1:13" ht="41.5" customHeight="1" x14ac:dyDescent="0.35">
      <c r="A76" s="13"/>
      <c r="B76" s="80" t="s">
        <v>282</v>
      </c>
      <c r="C76" s="13"/>
      <c r="D76" s="16"/>
      <c r="E76" s="232" t="s">
        <v>281</v>
      </c>
      <c r="F76" s="232"/>
      <c r="G76" s="13"/>
      <c r="J76" s="13"/>
      <c r="K76" s="16"/>
      <c r="L76" s="13"/>
      <c r="M76" s="13"/>
    </row>
    <row r="77" spans="1:13" ht="16.5" x14ac:dyDescent="0.45">
      <c r="A77" s="13"/>
      <c r="B77" s="30">
        <f>B29+B49+B55+B61+B67</f>
        <v>0</v>
      </c>
      <c r="C77" s="22" t="s">
        <v>236</v>
      </c>
      <c r="D77" s="16"/>
      <c r="E77" s="232"/>
      <c r="F77" s="232"/>
      <c r="G77" s="13"/>
      <c r="H77" s="13"/>
      <c r="J77" s="13"/>
      <c r="K77" s="16"/>
      <c r="L77" s="84" t="s">
        <v>280</v>
      </c>
      <c r="M77" s="84"/>
    </row>
    <row r="78" spans="1:13" x14ac:dyDescent="0.35">
      <c r="A78" s="13"/>
      <c r="B78" s="13"/>
      <c r="C78" s="13"/>
      <c r="D78" s="13"/>
      <c r="E78" s="13"/>
      <c r="F78" s="13"/>
      <c r="G78" s="13"/>
      <c r="H78" s="13"/>
      <c r="I78" s="30"/>
      <c r="J78" s="22"/>
      <c r="K78" s="16"/>
      <c r="L78" s="84"/>
      <c r="M78" s="84"/>
    </row>
    <row r="79" spans="1:13" x14ac:dyDescent="0.35">
      <c r="A79" s="13"/>
      <c r="B79" s="80" t="s">
        <v>283</v>
      </c>
      <c r="C79" s="13"/>
      <c r="D79" s="13"/>
      <c r="E79" s="55" t="s">
        <v>272</v>
      </c>
      <c r="F79" s="13"/>
      <c r="G79" s="13"/>
      <c r="H79" s="13"/>
      <c r="I79" s="30"/>
      <c r="J79" s="4"/>
      <c r="K79" s="16"/>
      <c r="L79" s="84"/>
      <c r="M79" s="84"/>
    </row>
    <row r="80" spans="1:13" ht="16.5" x14ac:dyDescent="0.45">
      <c r="A80" s="13"/>
      <c r="B80" s="31">
        <f>B21</f>
        <v>0</v>
      </c>
      <c r="C80" s="22" t="s">
        <v>206</v>
      </c>
      <c r="D80" s="13"/>
      <c r="E80" s="13"/>
      <c r="F80" s="13"/>
      <c r="G80" s="13"/>
      <c r="H80" s="13"/>
      <c r="I80" s="13"/>
      <c r="J80" s="13"/>
      <c r="K80" s="13"/>
      <c r="L80" s="13"/>
      <c r="M80" s="13"/>
    </row>
    <row r="81" spans="1:13" x14ac:dyDescent="0.35">
      <c r="A81" s="13"/>
      <c r="B81" s="17"/>
      <c r="C81" s="22"/>
      <c r="D81" s="13"/>
      <c r="E81" s="13"/>
      <c r="F81" s="13"/>
      <c r="G81" s="13"/>
      <c r="H81" s="13"/>
      <c r="J81" s="13"/>
      <c r="K81" s="13"/>
      <c r="L81" s="55"/>
      <c r="M81" s="13"/>
    </row>
    <row r="82" spans="1:13" x14ac:dyDescent="0.35">
      <c r="A82" s="13"/>
      <c r="B82" s="80" t="s">
        <v>284</v>
      </c>
      <c r="C82" s="13"/>
      <c r="D82" s="13"/>
      <c r="E82" s="232" t="s">
        <v>274</v>
      </c>
      <c r="F82" s="232"/>
      <c r="G82" s="13"/>
      <c r="H82" s="13"/>
      <c r="I82" s="31"/>
      <c r="J82" s="22"/>
      <c r="K82" s="13"/>
      <c r="L82" s="13"/>
      <c r="M82" s="13"/>
    </row>
    <row r="83" spans="1:13" ht="16.5" x14ac:dyDescent="0.45">
      <c r="A83" s="13"/>
      <c r="B83" s="31">
        <f>B25</f>
        <v>0</v>
      </c>
      <c r="C83" s="22" t="s">
        <v>212</v>
      </c>
      <c r="D83" s="13"/>
      <c r="E83" s="13"/>
      <c r="F83" s="13"/>
      <c r="G83" s="13"/>
      <c r="H83" s="13"/>
      <c r="I83" s="32"/>
      <c r="J83" s="4"/>
      <c r="K83" s="13"/>
      <c r="L83" s="13"/>
      <c r="M83" s="13"/>
    </row>
    <row r="84" spans="1:13" x14ac:dyDescent="0.35">
      <c r="A84" s="13"/>
      <c r="B84" s="17"/>
      <c r="C84" s="13"/>
      <c r="D84" s="13"/>
      <c r="E84" s="18"/>
      <c r="F84" s="13"/>
      <c r="G84" s="13"/>
      <c r="H84" s="13"/>
      <c r="I84" s="17"/>
      <c r="J84" s="22"/>
      <c r="K84" s="13"/>
      <c r="L84" s="13"/>
      <c r="M84" s="13"/>
    </row>
    <row r="85" spans="1:13" x14ac:dyDescent="0.35">
      <c r="A85" s="13"/>
      <c r="B85" s="80" t="s">
        <v>285</v>
      </c>
      <c r="C85" s="13"/>
      <c r="D85" s="13"/>
      <c r="E85" s="18"/>
      <c r="F85" s="13"/>
      <c r="G85" s="13"/>
      <c r="H85" s="13"/>
      <c r="J85" s="13"/>
      <c r="K85" s="13"/>
      <c r="L85" s="55"/>
      <c r="M85" s="13"/>
    </row>
    <row r="86" spans="1:13" x14ac:dyDescent="0.35">
      <c r="A86" s="13"/>
      <c r="B86" s="82" t="s">
        <v>239</v>
      </c>
      <c r="C86" s="81" t="s">
        <v>444</v>
      </c>
      <c r="D86" s="13"/>
      <c r="E86" s="18"/>
      <c r="F86" s="13"/>
      <c r="G86" s="13"/>
      <c r="H86" s="13"/>
      <c r="I86" s="31"/>
      <c r="J86" s="22"/>
      <c r="K86" s="13"/>
      <c r="L86" s="13"/>
      <c r="M86" s="13"/>
    </row>
    <row r="87" spans="1:13" x14ac:dyDescent="0.35">
      <c r="A87" s="13"/>
      <c r="B87" s="54"/>
      <c r="C87" s="4"/>
      <c r="D87" s="13"/>
      <c r="E87" s="18"/>
      <c r="F87" s="13"/>
      <c r="G87" s="13"/>
      <c r="H87" s="13"/>
      <c r="I87" s="33"/>
      <c r="J87" s="4"/>
      <c r="K87" s="13"/>
      <c r="L87" s="13"/>
      <c r="M87" s="13"/>
    </row>
    <row r="88" spans="1:13" x14ac:dyDescent="0.35">
      <c r="A88" s="13"/>
      <c r="B88" s="79" t="s">
        <v>517</v>
      </c>
      <c r="D88" s="13"/>
      <c r="E88" s="18"/>
      <c r="F88" s="13"/>
      <c r="L88" s="13"/>
      <c r="M88" s="13"/>
    </row>
    <row r="89" spans="1:13" x14ac:dyDescent="0.35">
      <c r="A89" s="13"/>
      <c r="B89" s="80" t="s">
        <v>286</v>
      </c>
      <c r="C89" s="13"/>
      <c r="D89" s="13"/>
      <c r="E89" s="18"/>
      <c r="F89" s="13"/>
      <c r="L89" s="13"/>
      <c r="M89" s="13"/>
    </row>
    <row r="90" spans="1:13" ht="16.5" x14ac:dyDescent="0.45">
      <c r="A90" s="13"/>
      <c r="B90" s="30">
        <f>B17</f>
        <v>0</v>
      </c>
      <c r="C90" s="22" t="s">
        <v>204</v>
      </c>
      <c r="D90" s="13"/>
      <c r="E90" s="18"/>
      <c r="F90" s="13"/>
      <c r="L90" s="13"/>
      <c r="M90" s="13"/>
    </row>
    <row r="91" spans="1:13" x14ac:dyDescent="0.35">
      <c r="A91" s="13"/>
      <c r="B91" s="30"/>
      <c r="C91" s="4"/>
      <c r="D91" s="13"/>
      <c r="E91" s="18"/>
      <c r="F91" s="13"/>
      <c r="L91" s="13"/>
      <c r="M91" s="13"/>
    </row>
    <row r="92" spans="1:13" x14ac:dyDescent="0.35">
      <c r="A92" s="13"/>
      <c r="B92" s="65" t="s">
        <v>277</v>
      </c>
      <c r="C92" s="13"/>
      <c r="D92" s="13"/>
      <c r="E92" s="232" t="s">
        <v>278</v>
      </c>
      <c r="F92" s="232"/>
      <c r="L92" s="13"/>
      <c r="M92" s="13"/>
    </row>
    <row r="93" spans="1:13" x14ac:dyDescent="0.35">
      <c r="A93" s="13"/>
      <c r="B93" s="183">
        <f>'Input '!B25</f>
        <v>0</v>
      </c>
      <c r="C93" s="13"/>
      <c r="D93" s="13"/>
      <c r="E93" s="232"/>
      <c r="F93" s="232"/>
      <c r="L93" s="13"/>
      <c r="M93" s="13"/>
    </row>
    <row r="94" spans="1:13" ht="16.5" x14ac:dyDescent="0.45">
      <c r="A94" s="13"/>
      <c r="B94" s="77">
        <f>B36</f>
        <v>0</v>
      </c>
      <c r="C94" s="4" t="s">
        <v>287</v>
      </c>
      <c r="D94" s="13"/>
      <c r="E94" s="232"/>
      <c r="F94" s="232"/>
      <c r="L94" s="13"/>
      <c r="M94" s="13"/>
    </row>
    <row r="95" spans="1:13" x14ac:dyDescent="0.35">
      <c r="A95" s="13"/>
      <c r="B95" s="26"/>
      <c r="C95" s="4"/>
      <c r="D95" s="13"/>
      <c r="E95" s="13"/>
      <c r="F95" s="13"/>
      <c r="L95" s="13"/>
      <c r="M95" s="13"/>
    </row>
    <row r="96" spans="1:13" x14ac:dyDescent="0.35">
      <c r="A96" s="13"/>
      <c r="B96" s="50">
        <f>'Input '!B27</f>
        <v>0</v>
      </c>
      <c r="C96" s="4"/>
      <c r="D96" s="13"/>
      <c r="E96" s="13"/>
      <c r="F96" s="13"/>
      <c r="L96" s="18"/>
      <c r="M96" s="13"/>
    </row>
    <row r="97" spans="1:13" ht="16.5" x14ac:dyDescent="0.45">
      <c r="A97" s="13"/>
      <c r="B97" s="77">
        <f>B42</f>
        <v>0</v>
      </c>
      <c r="C97" s="4" t="s">
        <v>287</v>
      </c>
      <c r="D97" s="13"/>
      <c r="E97" s="13"/>
      <c r="F97" s="13"/>
      <c r="L97" s="18"/>
      <c r="M97" s="13"/>
    </row>
    <row r="98" spans="1:13" x14ac:dyDescent="0.35">
      <c r="A98" s="13"/>
      <c r="B98" s="34"/>
      <c r="C98" s="4"/>
      <c r="D98" s="13"/>
      <c r="E98" s="18"/>
      <c r="F98" s="13"/>
      <c r="G98" s="13"/>
      <c r="H98" s="13"/>
      <c r="I98" s="91"/>
      <c r="J98" s="22"/>
      <c r="K98" s="13"/>
      <c r="L98" s="18"/>
      <c r="M98" s="13"/>
    </row>
    <row r="99" spans="1:13" x14ac:dyDescent="0.35">
      <c r="A99" s="13"/>
      <c r="B99" s="100" t="s">
        <v>400</v>
      </c>
      <c r="C99" s="60"/>
      <c r="D99" s="14"/>
      <c r="E99" s="14"/>
      <c r="F99" s="13"/>
      <c r="G99" s="13"/>
      <c r="H99" s="13"/>
      <c r="I99" s="92"/>
      <c r="J99" s="22"/>
      <c r="K99" s="13"/>
      <c r="L99" s="95"/>
      <c r="M99" s="95"/>
    </row>
    <row r="100" spans="1:13" ht="67" customHeight="1" x14ac:dyDescent="0.35">
      <c r="A100" s="13"/>
      <c r="B100" s="67">
        <f>B72-B17-B21-B25-B29-B36-B42-B49-B55-B61-B67</f>
        <v>0</v>
      </c>
      <c r="C100" s="68" t="s">
        <v>247</v>
      </c>
      <c r="D100" s="69"/>
      <c r="E100" s="289" t="s">
        <v>242</v>
      </c>
      <c r="F100" s="289"/>
      <c r="G100" s="13"/>
      <c r="H100" s="13"/>
      <c r="I100" s="93"/>
      <c r="J100" s="22"/>
      <c r="K100" s="13"/>
      <c r="L100" s="18"/>
      <c r="M100" s="13"/>
    </row>
    <row r="101" spans="1:13" ht="6.65" customHeight="1" x14ac:dyDescent="0.35">
      <c r="A101" s="13"/>
      <c r="B101" s="61"/>
      <c r="D101" s="14"/>
      <c r="E101" s="14"/>
      <c r="F101" s="13"/>
      <c r="G101" s="13"/>
      <c r="H101" s="13"/>
      <c r="I101" s="94"/>
      <c r="J101" s="22"/>
      <c r="K101" s="13"/>
      <c r="L101" s="18"/>
      <c r="M101" s="13"/>
    </row>
    <row r="102" spans="1:13" ht="60" customHeight="1" x14ac:dyDescent="0.35">
      <c r="A102" s="13"/>
      <c r="B102" s="291" t="s">
        <v>259</v>
      </c>
      <c r="C102" s="291"/>
      <c r="D102" s="70" t="e">
        <f>B100/B72</f>
        <v>#DIV/0!</v>
      </c>
      <c r="E102" s="284" t="s">
        <v>258</v>
      </c>
      <c r="F102" s="284"/>
      <c r="G102" s="13"/>
      <c r="H102" s="13"/>
      <c r="I102" s="54"/>
      <c r="K102" s="13"/>
      <c r="L102" s="18"/>
      <c r="M102" s="13"/>
    </row>
    <row r="103" spans="1:13" x14ac:dyDescent="0.35">
      <c r="A103" s="13"/>
      <c r="B103" s="22"/>
      <c r="C103" s="4"/>
      <c r="D103" s="35"/>
      <c r="E103" s="18"/>
      <c r="F103" s="13"/>
      <c r="G103" s="13"/>
      <c r="H103" s="13"/>
    </row>
    <row r="104" spans="1:13" x14ac:dyDescent="0.35">
      <c r="H104" s="13"/>
    </row>
  </sheetData>
  <sheetProtection algorithmName="SHA-512" hashValue="0nWMnzfSHkk80MBZCcWP8lBUEnCNB6ONjhP3p7y86r2PZRvKIzQD0vHWf5wPPzHxwLPYQrdSnRX5wxvVopW72w==" saltValue="W2W/lKZOjW6FKUHuTD8HkA==" spinCount="100000" sheet="1" formatCells="0" formatColumns="0" formatRows="0" insertColumns="0" insertRows="0" deleteColumns="0" deleteRows="0"/>
  <mergeCells count="23">
    <mergeCell ref="E92:F94"/>
    <mergeCell ref="E82:F82"/>
    <mergeCell ref="E102:F102"/>
    <mergeCell ref="B102:C102"/>
    <mergeCell ref="A2:F2"/>
    <mergeCell ref="E28:F28"/>
    <mergeCell ref="E29:F29"/>
    <mergeCell ref="C10:D10"/>
    <mergeCell ref="E100:F100"/>
    <mergeCell ref="B9:F9"/>
    <mergeCell ref="E10:F10"/>
    <mergeCell ref="C11:D11"/>
    <mergeCell ref="E11:F11"/>
    <mergeCell ref="C12:D12"/>
    <mergeCell ref="E12:F12"/>
    <mergeCell ref="E76:F77"/>
    <mergeCell ref="C62:D62"/>
    <mergeCell ref="C68:D68"/>
    <mergeCell ref="C37:D37"/>
    <mergeCell ref="C43:D43"/>
    <mergeCell ref="E47:F47"/>
    <mergeCell ref="C50:D50"/>
    <mergeCell ref="C56:D56"/>
  </mergeCells>
  <pageMargins left="0.7" right="0.7" top="0.75" bottom="0.80743055555555554" header="0.3" footer="0.3"/>
  <pageSetup scale="77" orientation="portrait" r:id="rId1"/>
  <headerFooter>
    <oddHeader>&amp;CTRI Guidance Tool</oddHeader>
    <oddFooter>&amp;LPrepared by US Poultry &amp; Egg
2nd Release: January 2018&amp;C&amp;G&amp;R&amp;10&amp;A
Page &amp;P of &amp;N</oddFooter>
  </headerFooter>
  <rowBreaks count="1" manualBreakCount="1">
    <brk id="38"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2"/>
  <sheetViews>
    <sheetView zoomScaleNormal="100" zoomScalePageLayoutView="150" workbookViewId="0">
      <selection activeCell="D9" sqref="D9"/>
    </sheetView>
  </sheetViews>
  <sheetFormatPr defaultRowHeight="14.5" x14ac:dyDescent="0.35"/>
  <cols>
    <col min="1" max="1" width="5.1796875" customWidth="1"/>
    <col min="2" max="2" width="15.453125" customWidth="1"/>
    <col min="3" max="4" width="24.54296875" customWidth="1"/>
    <col min="6" max="6" width="33.54296875" customWidth="1"/>
  </cols>
  <sheetData>
    <row r="1" spans="1:13" ht="15.5" x14ac:dyDescent="0.35">
      <c r="A1" s="123" t="s">
        <v>27</v>
      </c>
      <c r="B1" s="124"/>
      <c r="C1" s="124"/>
      <c r="D1" s="124"/>
      <c r="E1" s="124"/>
      <c r="F1" s="124"/>
      <c r="G1" s="13"/>
      <c r="H1" s="13"/>
      <c r="I1" s="13"/>
      <c r="J1" s="13"/>
      <c r="K1" s="13"/>
      <c r="L1" s="13"/>
      <c r="M1" s="13"/>
    </row>
    <row r="2" spans="1:13" ht="47.5" customHeight="1" x14ac:dyDescent="0.35">
      <c r="A2" s="96"/>
      <c r="B2" s="295" t="s">
        <v>502</v>
      </c>
      <c r="C2" s="295"/>
      <c r="D2" s="295"/>
      <c r="E2" s="295"/>
      <c r="F2" s="295"/>
      <c r="G2" s="13"/>
      <c r="H2" s="13"/>
      <c r="I2" s="13"/>
      <c r="J2" s="13"/>
      <c r="K2" s="13"/>
      <c r="L2" s="13"/>
      <c r="M2" s="13"/>
    </row>
    <row r="3" spans="1:13" ht="9" customHeight="1" x14ac:dyDescent="0.35">
      <c r="A3" s="19"/>
      <c r="B3" s="13"/>
      <c r="C3" s="13"/>
      <c r="D3" s="13"/>
      <c r="E3" s="13"/>
      <c r="F3" s="13"/>
      <c r="G3" s="13"/>
      <c r="H3" s="13"/>
      <c r="I3" s="13"/>
      <c r="J3" s="13"/>
      <c r="K3" s="13"/>
      <c r="L3" s="13"/>
      <c r="M3" s="13"/>
    </row>
    <row r="4" spans="1:13" x14ac:dyDescent="0.35">
      <c r="A4" s="20" t="s">
        <v>301</v>
      </c>
      <c r="B4" s="21"/>
      <c r="C4" s="13"/>
      <c r="D4" s="13"/>
      <c r="E4" s="14"/>
      <c r="F4" s="13"/>
      <c r="G4" s="13"/>
      <c r="H4" s="13"/>
      <c r="I4" s="13"/>
      <c r="J4" s="13"/>
      <c r="K4" s="13"/>
      <c r="L4" s="13"/>
      <c r="M4" s="13"/>
    </row>
    <row r="5" spans="1:13" x14ac:dyDescent="0.35">
      <c r="A5" s="20"/>
      <c r="B5" s="98" t="str">
        <f>IF('Input '!B70:C70="","Peracetic Acid containing Product A - Not Applicable",'Input '!B70:C70)</f>
        <v>Peracetic Acid containing Product A - Not Applicable</v>
      </c>
      <c r="C5" s="13"/>
      <c r="D5" s="13"/>
      <c r="E5" s="14"/>
      <c r="F5" s="13"/>
      <c r="G5" s="13"/>
      <c r="H5" s="13"/>
      <c r="I5" s="13"/>
      <c r="J5" s="13"/>
      <c r="K5" s="13"/>
      <c r="L5" s="13"/>
      <c r="M5" s="13"/>
    </row>
    <row r="6" spans="1:13" x14ac:dyDescent="0.35">
      <c r="A6" s="13"/>
      <c r="B6" s="104">
        <f>'Input '!B71</f>
        <v>0</v>
      </c>
      <c r="C6" s="105" t="s">
        <v>308</v>
      </c>
      <c r="D6" s="13"/>
      <c r="E6" s="13"/>
      <c r="G6" s="13"/>
      <c r="H6" s="13"/>
      <c r="I6" s="13"/>
      <c r="J6" s="13"/>
      <c r="K6" s="13"/>
      <c r="L6" s="13"/>
      <c r="M6" s="13"/>
    </row>
    <row r="7" spans="1:13" x14ac:dyDescent="0.35">
      <c r="A7" s="13"/>
      <c r="B7" s="106">
        <f>'Input '!B72</f>
        <v>0</v>
      </c>
      <c r="C7" s="105" t="s">
        <v>302</v>
      </c>
      <c r="D7" s="13"/>
      <c r="E7" s="13"/>
      <c r="G7" s="13"/>
      <c r="H7" s="13"/>
      <c r="I7" s="13"/>
      <c r="J7" s="13"/>
      <c r="K7" s="13"/>
      <c r="L7" s="13"/>
      <c r="M7" s="13"/>
    </row>
    <row r="8" spans="1:13" x14ac:dyDescent="0.35">
      <c r="A8" s="13"/>
      <c r="B8" s="107">
        <f>'Input '!B73*8.345</f>
        <v>0</v>
      </c>
      <c r="C8" s="105" t="s">
        <v>303</v>
      </c>
      <c r="D8" s="13"/>
      <c r="E8" s="13" t="s">
        <v>306</v>
      </c>
      <c r="F8" s="13"/>
      <c r="G8" s="13"/>
      <c r="H8" s="13"/>
      <c r="I8" s="13"/>
      <c r="J8" s="13"/>
      <c r="K8" s="13"/>
      <c r="L8" s="13"/>
      <c r="M8" s="13"/>
    </row>
    <row r="9" spans="1:13" x14ac:dyDescent="0.35">
      <c r="A9" s="13"/>
      <c r="B9" s="108">
        <f>B6*(B7/100)*B8</f>
        <v>0</v>
      </c>
      <c r="C9" s="109" t="s">
        <v>307</v>
      </c>
      <c r="D9" s="13"/>
      <c r="E9" s="13"/>
      <c r="F9" s="101"/>
      <c r="G9" s="13"/>
      <c r="H9" s="13"/>
      <c r="I9" s="13"/>
      <c r="J9" s="13"/>
      <c r="K9" s="13"/>
      <c r="L9" s="13"/>
      <c r="M9" s="13"/>
    </row>
    <row r="10" spans="1:13" x14ac:dyDescent="0.35">
      <c r="A10" s="13"/>
      <c r="B10" s="180">
        <f>'Input '!B74*(B7/100)*B8</f>
        <v>0</v>
      </c>
      <c r="C10" s="118" t="s">
        <v>325</v>
      </c>
      <c r="D10" s="102"/>
      <c r="E10" s="103"/>
      <c r="F10" s="103"/>
      <c r="G10" s="13"/>
      <c r="H10" s="13"/>
      <c r="I10" s="13"/>
      <c r="J10" s="13"/>
      <c r="K10" s="13"/>
      <c r="L10" s="13"/>
      <c r="M10" s="13"/>
    </row>
    <row r="11" spans="1:13" x14ac:dyDescent="0.35">
      <c r="A11" s="13"/>
      <c r="B11" s="24">
        <f>'Input '!B75</f>
        <v>0</v>
      </c>
      <c r="C11" s="118" t="s">
        <v>421</v>
      </c>
      <c r="D11" s="102"/>
      <c r="E11" s="103"/>
      <c r="F11" s="103"/>
      <c r="G11" s="13"/>
      <c r="H11" s="13"/>
      <c r="I11" s="13"/>
      <c r="J11" s="13"/>
      <c r="K11" s="13"/>
      <c r="L11" s="13"/>
      <c r="M11" s="13"/>
    </row>
    <row r="12" spans="1:13" x14ac:dyDescent="0.35">
      <c r="A12" s="13"/>
      <c r="B12" s="180">
        <f>B9*(B11/100)</f>
        <v>0</v>
      </c>
      <c r="C12" s="118" t="s">
        <v>481</v>
      </c>
      <c r="D12" s="102"/>
      <c r="E12" s="103"/>
      <c r="F12" s="103"/>
      <c r="G12" s="13"/>
      <c r="H12" s="13"/>
      <c r="I12" s="13"/>
      <c r="J12" s="13"/>
      <c r="K12" s="13"/>
      <c r="L12" s="13"/>
      <c r="M12" s="13"/>
    </row>
    <row r="13" spans="1:13" x14ac:dyDescent="0.35">
      <c r="A13" s="13"/>
      <c r="B13" s="180">
        <f>'Input '!B76/100*B9</f>
        <v>0</v>
      </c>
      <c r="C13" s="118" t="s">
        <v>478</v>
      </c>
      <c r="D13" s="102"/>
      <c r="E13" s="103"/>
      <c r="F13" s="103"/>
      <c r="G13" s="13"/>
      <c r="H13" s="13"/>
      <c r="I13" s="13"/>
      <c r="J13" s="13"/>
      <c r="K13" s="13"/>
      <c r="L13" s="13"/>
      <c r="M13" s="13"/>
    </row>
    <row r="14" spans="1:13" x14ac:dyDescent="0.35">
      <c r="A14" s="13"/>
      <c r="B14" s="24"/>
      <c r="C14" s="118"/>
      <c r="D14" s="102"/>
      <c r="E14" s="103"/>
      <c r="F14" s="103"/>
      <c r="G14" s="13"/>
      <c r="H14" s="13"/>
      <c r="I14" s="13"/>
      <c r="J14" s="13"/>
      <c r="K14" s="13"/>
      <c r="L14" s="13"/>
      <c r="M14" s="13"/>
    </row>
    <row r="15" spans="1:13" x14ac:dyDescent="0.35">
      <c r="A15" s="13"/>
      <c r="B15" s="98" t="str">
        <f>IF('Input '!B77:C77="","Peracetic Acid containing Product B - Not Applicable",'Input '!B77:C77)</f>
        <v>Peracetic Acid containing Product B - Not Applicable</v>
      </c>
      <c r="C15" s="13"/>
      <c r="D15" s="13"/>
      <c r="E15" s="14"/>
      <c r="F15" s="13"/>
      <c r="G15" s="13"/>
      <c r="H15" s="13"/>
      <c r="I15" s="13"/>
      <c r="J15" s="13"/>
      <c r="K15" s="13"/>
      <c r="L15" s="13"/>
      <c r="M15" s="13"/>
    </row>
    <row r="16" spans="1:13" x14ac:dyDescent="0.35">
      <c r="A16" s="13"/>
      <c r="B16" s="104">
        <f>'Input '!B78</f>
        <v>0</v>
      </c>
      <c r="C16" s="105" t="s">
        <v>308</v>
      </c>
      <c r="D16" s="13"/>
      <c r="E16" s="13"/>
      <c r="G16" s="13"/>
      <c r="H16" s="13"/>
      <c r="I16" s="13"/>
      <c r="J16" s="13"/>
      <c r="K16" s="13"/>
      <c r="L16" s="13"/>
      <c r="M16" s="13"/>
    </row>
    <row r="17" spans="1:13" x14ac:dyDescent="0.35">
      <c r="A17" s="13"/>
      <c r="B17" s="106">
        <f>'Input '!B79</f>
        <v>0</v>
      </c>
      <c r="C17" s="105" t="s">
        <v>302</v>
      </c>
      <c r="D17" s="13"/>
      <c r="E17" s="13"/>
      <c r="G17" s="13"/>
      <c r="H17" s="13"/>
      <c r="I17" s="13"/>
      <c r="J17" s="13"/>
      <c r="K17" s="13"/>
      <c r="L17" s="13"/>
      <c r="M17" s="13"/>
    </row>
    <row r="18" spans="1:13" x14ac:dyDescent="0.35">
      <c r="A18" s="13"/>
      <c r="B18" s="107">
        <f>'Input '!B80*8.345</f>
        <v>0</v>
      </c>
      <c r="C18" s="105" t="s">
        <v>303</v>
      </c>
      <c r="D18" s="13"/>
      <c r="E18" s="13" t="s">
        <v>306</v>
      </c>
      <c r="F18" s="13"/>
      <c r="G18" s="13"/>
      <c r="H18" s="13"/>
      <c r="I18" s="13"/>
      <c r="J18" s="13"/>
      <c r="K18" s="13"/>
      <c r="L18" s="13"/>
      <c r="M18" s="13"/>
    </row>
    <row r="19" spans="1:13" x14ac:dyDescent="0.35">
      <c r="A19" s="13"/>
      <c r="B19" s="108">
        <f>B16*(B17/100)*B18</f>
        <v>0</v>
      </c>
      <c r="C19" s="109" t="s">
        <v>307</v>
      </c>
      <c r="D19" s="13"/>
      <c r="E19" s="13"/>
      <c r="F19" s="101"/>
      <c r="G19" s="13"/>
      <c r="H19" s="13"/>
      <c r="I19" s="13"/>
      <c r="J19" s="13"/>
      <c r="K19" s="13"/>
      <c r="L19" s="13"/>
      <c r="M19" s="13"/>
    </row>
    <row r="20" spans="1:13" x14ac:dyDescent="0.35">
      <c r="A20" s="13"/>
      <c r="B20" s="180">
        <f>'Input '!B81*(B17/100)*B18</f>
        <v>0</v>
      </c>
      <c r="C20" s="118" t="s">
        <v>325</v>
      </c>
      <c r="D20" s="13"/>
      <c r="E20" s="13"/>
      <c r="F20" s="101"/>
      <c r="G20" s="13"/>
      <c r="H20" s="13"/>
      <c r="I20" s="13"/>
      <c r="J20" s="13"/>
      <c r="K20" s="13"/>
      <c r="L20" s="13"/>
      <c r="M20" s="13"/>
    </row>
    <row r="21" spans="1:13" x14ac:dyDescent="0.35">
      <c r="A21" s="13"/>
      <c r="B21" s="24">
        <f>'Input '!B82</f>
        <v>0</v>
      </c>
      <c r="C21" s="118" t="s">
        <v>421</v>
      </c>
      <c r="D21" s="13"/>
      <c r="E21" s="13"/>
      <c r="F21" s="101"/>
      <c r="G21" s="13"/>
      <c r="H21" s="13"/>
      <c r="I21" s="13"/>
      <c r="J21" s="13"/>
      <c r="K21" s="13"/>
      <c r="L21" s="13"/>
      <c r="M21" s="13"/>
    </row>
    <row r="22" spans="1:13" x14ac:dyDescent="0.35">
      <c r="A22" s="13"/>
      <c r="B22" s="180">
        <f>B19*(B21/100)</f>
        <v>0</v>
      </c>
      <c r="C22" s="118" t="s">
        <v>481</v>
      </c>
      <c r="D22" s="13"/>
      <c r="E22" s="13"/>
      <c r="F22" s="101"/>
      <c r="G22" s="13"/>
      <c r="H22" s="13"/>
      <c r="I22" s="13"/>
      <c r="J22" s="13"/>
      <c r="K22" s="13"/>
      <c r="L22" s="13"/>
      <c r="M22" s="13"/>
    </row>
    <row r="23" spans="1:13" x14ac:dyDescent="0.35">
      <c r="A23" s="13"/>
      <c r="B23" s="180">
        <f>'Input '!B83/100*B19</f>
        <v>0</v>
      </c>
      <c r="C23" s="118" t="s">
        <v>478</v>
      </c>
      <c r="D23" s="13"/>
      <c r="E23" s="13"/>
      <c r="F23" s="101"/>
      <c r="G23" s="13"/>
      <c r="H23" s="13"/>
      <c r="I23" s="13"/>
      <c r="J23" s="13"/>
      <c r="K23" s="13"/>
      <c r="L23" s="13"/>
      <c r="M23" s="13"/>
    </row>
    <row r="24" spans="1:13" x14ac:dyDescent="0.35">
      <c r="A24" s="13"/>
      <c r="B24" s="28"/>
      <c r="C24" s="22"/>
      <c r="E24" s="2"/>
      <c r="F24" s="13"/>
      <c r="G24" s="13"/>
      <c r="H24" s="13"/>
      <c r="I24" s="13"/>
      <c r="J24" s="13"/>
      <c r="K24" s="13"/>
      <c r="L24" s="13"/>
      <c r="M24" s="13"/>
    </row>
    <row r="25" spans="1:13" x14ac:dyDescent="0.35">
      <c r="A25" s="13"/>
      <c r="B25" s="98" t="str">
        <f>IF('Input '!B84:C84="","Peracetic Acid containing Product C - Not Applicable",'Input '!B84:C84)</f>
        <v>Peracetic Acid containing Product C - Not Applicable</v>
      </c>
      <c r="C25" s="13"/>
      <c r="D25" s="13"/>
      <c r="E25" s="14"/>
      <c r="F25" s="13"/>
      <c r="G25" s="13"/>
      <c r="H25" s="13"/>
      <c r="I25" s="13"/>
      <c r="J25" s="13"/>
      <c r="K25" s="13"/>
      <c r="L25" s="13"/>
      <c r="M25" s="13"/>
    </row>
    <row r="26" spans="1:13" x14ac:dyDescent="0.35">
      <c r="A26" s="13"/>
      <c r="B26" s="104">
        <f>'Input '!B85</f>
        <v>0</v>
      </c>
      <c r="C26" s="105" t="s">
        <v>308</v>
      </c>
      <c r="D26" s="13"/>
      <c r="E26" s="13"/>
      <c r="F26" s="13"/>
      <c r="G26" s="13"/>
      <c r="H26" s="13"/>
      <c r="I26" s="13"/>
      <c r="J26" s="13"/>
      <c r="K26" s="13"/>
      <c r="L26" s="13"/>
      <c r="M26" s="13"/>
    </row>
    <row r="27" spans="1:13" x14ac:dyDescent="0.35">
      <c r="A27" s="13"/>
      <c r="B27" s="106">
        <f>'Input '!B86</f>
        <v>0</v>
      </c>
      <c r="C27" s="105" t="s">
        <v>302</v>
      </c>
      <c r="D27" s="13"/>
      <c r="E27" s="13"/>
      <c r="F27" s="13"/>
      <c r="G27" s="13"/>
      <c r="H27" s="13"/>
      <c r="I27" s="13"/>
      <c r="J27" s="13"/>
      <c r="K27" s="13"/>
      <c r="L27" s="13"/>
      <c r="M27" s="13"/>
    </row>
    <row r="28" spans="1:13" x14ac:dyDescent="0.35">
      <c r="A28" s="13"/>
      <c r="B28" s="107">
        <f>'Input '!B87*8.345</f>
        <v>0</v>
      </c>
      <c r="C28" s="105" t="s">
        <v>303</v>
      </c>
      <c r="D28" s="13"/>
      <c r="E28" s="13" t="s">
        <v>306</v>
      </c>
      <c r="F28" s="13"/>
      <c r="G28" s="13"/>
      <c r="H28" s="13"/>
      <c r="I28" s="13"/>
      <c r="J28" s="13"/>
      <c r="K28" s="13"/>
      <c r="L28" s="13"/>
      <c r="M28" s="13"/>
    </row>
    <row r="29" spans="1:13" x14ac:dyDescent="0.35">
      <c r="A29" s="13"/>
      <c r="B29" s="108">
        <f>B26*(B27/100)*B28</f>
        <v>0</v>
      </c>
      <c r="C29" s="109" t="s">
        <v>307</v>
      </c>
      <c r="D29" s="13"/>
      <c r="E29" s="13"/>
      <c r="F29" s="13"/>
      <c r="G29" s="13"/>
      <c r="H29" s="13"/>
      <c r="I29" s="13"/>
      <c r="J29" s="13"/>
      <c r="K29" s="13"/>
      <c r="L29" s="13"/>
      <c r="M29" s="13"/>
    </row>
    <row r="30" spans="1:13" x14ac:dyDescent="0.35">
      <c r="A30" s="13"/>
      <c r="B30" s="180">
        <f>'Input '!B88*(B27/100)*B28</f>
        <v>0</v>
      </c>
      <c r="C30" s="118" t="s">
        <v>325</v>
      </c>
      <c r="D30" s="13"/>
      <c r="E30" s="13"/>
      <c r="F30" s="13"/>
      <c r="G30" s="13"/>
      <c r="H30" s="13"/>
      <c r="I30" s="13"/>
      <c r="J30" s="13"/>
      <c r="K30" s="13"/>
      <c r="L30" s="13"/>
      <c r="M30" s="13"/>
    </row>
    <row r="31" spans="1:13" x14ac:dyDescent="0.35">
      <c r="A31" s="13"/>
      <c r="B31" s="24">
        <f>'Input '!B89</f>
        <v>0</v>
      </c>
      <c r="C31" s="118" t="s">
        <v>421</v>
      </c>
      <c r="D31" s="13"/>
      <c r="E31" s="13"/>
      <c r="F31" s="13"/>
      <c r="G31" s="13"/>
      <c r="H31" s="13"/>
      <c r="I31" s="13"/>
      <c r="J31" s="13"/>
      <c r="K31" s="13"/>
      <c r="L31" s="13"/>
      <c r="M31" s="13"/>
    </row>
    <row r="32" spans="1:13" x14ac:dyDescent="0.35">
      <c r="A32" s="13"/>
      <c r="B32" s="180">
        <f>B29*(B31/100)</f>
        <v>0</v>
      </c>
      <c r="C32" s="118" t="s">
        <v>481</v>
      </c>
      <c r="D32" s="13"/>
      <c r="E32" s="13"/>
      <c r="F32" s="13"/>
      <c r="G32" s="13"/>
      <c r="H32" s="13"/>
      <c r="I32" s="13"/>
      <c r="J32" s="13"/>
      <c r="K32" s="13"/>
      <c r="L32" s="13"/>
      <c r="M32" s="13"/>
    </row>
    <row r="33" spans="1:13" x14ac:dyDescent="0.35">
      <c r="A33" s="13"/>
      <c r="B33" s="180">
        <f>'Input '!B90/100*B29</f>
        <v>0</v>
      </c>
      <c r="C33" s="118" t="s">
        <v>478</v>
      </c>
      <c r="D33" s="13"/>
      <c r="E33" s="13"/>
      <c r="F33" s="13"/>
      <c r="G33" s="13"/>
      <c r="H33" s="13"/>
      <c r="I33" s="13"/>
      <c r="J33" s="13"/>
      <c r="K33" s="13"/>
      <c r="L33" s="13"/>
      <c r="M33" s="13"/>
    </row>
    <row r="34" spans="1:13" x14ac:dyDescent="0.35">
      <c r="A34" s="13"/>
      <c r="B34" s="24"/>
      <c r="C34" s="25"/>
      <c r="E34" s="13"/>
      <c r="F34" s="13"/>
      <c r="G34" s="13"/>
      <c r="H34" s="13"/>
      <c r="I34" s="13"/>
      <c r="J34" s="13"/>
      <c r="K34" s="13"/>
      <c r="L34" s="13"/>
      <c r="M34" s="13"/>
    </row>
    <row r="35" spans="1:13" x14ac:dyDescent="0.35">
      <c r="A35" s="13"/>
      <c r="B35" s="110">
        <f>B9+B19+B29</f>
        <v>0</v>
      </c>
      <c r="C35" s="111" t="s">
        <v>309</v>
      </c>
      <c r="E35" s="13"/>
      <c r="F35" s="13"/>
      <c r="G35" s="13"/>
      <c r="H35" s="13"/>
      <c r="I35" s="13"/>
      <c r="J35" s="13"/>
      <c r="K35" s="13"/>
      <c r="L35" s="13"/>
      <c r="M35" s="13"/>
    </row>
    <row r="36" spans="1:13" x14ac:dyDescent="0.35">
      <c r="A36" s="13"/>
      <c r="B36" s="91">
        <f>B12+B22+B32</f>
        <v>0</v>
      </c>
      <c r="C36" s="118" t="s">
        <v>422</v>
      </c>
      <c r="E36" s="2"/>
      <c r="F36" s="13"/>
      <c r="G36" s="13"/>
      <c r="H36" s="13"/>
      <c r="I36" s="13"/>
      <c r="J36" s="13"/>
      <c r="K36" s="13"/>
      <c r="L36" s="13"/>
      <c r="M36" s="13"/>
    </row>
    <row r="37" spans="1:13" x14ac:dyDescent="0.35">
      <c r="A37" s="13"/>
      <c r="B37" s="24">
        <f>B13+B23+B33</f>
        <v>0</v>
      </c>
      <c r="C37" s="118" t="s">
        <v>479</v>
      </c>
      <c r="E37" s="2"/>
      <c r="F37" s="13"/>
      <c r="G37" s="13"/>
      <c r="H37" s="13"/>
      <c r="I37" s="13"/>
      <c r="J37" s="15"/>
      <c r="K37" s="13"/>
      <c r="L37" s="13"/>
      <c r="M37" s="13"/>
    </row>
    <row r="38" spans="1:13" x14ac:dyDescent="0.35">
      <c r="A38" s="13"/>
      <c r="B38" s="213">
        <f>B10+B20+B30</f>
        <v>0</v>
      </c>
      <c r="C38" s="118" t="s">
        <v>482</v>
      </c>
      <c r="E38" s="2"/>
      <c r="F38" s="13"/>
      <c r="G38" s="13"/>
      <c r="H38" s="13"/>
      <c r="I38" s="13"/>
      <c r="J38" s="15"/>
      <c r="K38" s="13"/>
      <c r="L38" s="13"/>
      <c r="M38" s="13"/>
    </row>
    <row r="39" spans="1:13" x14ac:dyDescent="0.35">
      <c r="A39" s="13"/>
      <c r="B39" s="1"/>
      <c r="C39" s="13"/>
      <c r="D39" s="13"/>
      <c r="E39" s="13"/>
      <c r="F39" s="13"/>
      <c r="G39" s="13"/>
      <c r="H39" s="13"/>
      <c r="I39" s="13"/>
      <c r="J39" s="13"/>
      <c r="K39" s="13"/>
      <c r="L39" s="13"/>
      <c r="M39" s="13"/>
    </row>
    <row r="40" spans="1:13" x14ac:dyDescent="0.35">
      <c r="A40" s="13"/>
      <c r="B40" s="98"/>
      <c r="C40" s="13"/>
      <c r="D40" s="13"/>
      <c r="E40" s="13"/>
      <c r="F40" s="13"/>
      <c r="G40" s="13"/>
      <c r="H40" s="13"/>
      <c r="I40" s="13"/>
      <c r="J40" s="13"/>
      <c r="K40" s="13"/>
      <c r="L40" s="13"/>
      <c r="M40" s="13"/>
    </row>
    <row r="41" spans="1:13" x14ac:dyDescent="0.35">
      <c r="A41" s="13"/>
      <c r="B41" s="22"/>
      <c r="C41" s="13"/>
      <c r="D41" s="13"/>
      <c r="F41" s="13"/>
      <c r="G41" s="13"/>
      <c r="H41" s="13"/>
      <c r="I41" s="13"/>
      <c r="J41" s="13"/>
      <c r="K41" s="13"/>
      <c r="L41" s="13"/>
      <c r="M41" s="13"/>
    </row>
    <row r="42" spans="1:13" x14ac:dyDescent="0.35">
      <c r="H42" s="13"/>
    </row>
  </sheetData>
  <sheetProtection algorithmName="SHA-512" hashValue="ksoXMyn7+SpLjb1LZKgd1atrq+9dH87SfvHaqV6SEqStuw9Q9Z/rKqSvFAZ5Xf0Hco7rbCekHJFXP52tIuPrpg==" saltValue="4wHKrqOHuJr7rsmojcHUfw==" spinCount="100000" sheet="1" formatCells="0" formatColumns="0" formatRows="0" insertColumns="0" insertRows="0" deleteColumns="0" deleteRows="0"/>
  <mergeCells count="1">
    <mergeCell ref="B2:F2"/>
  </mergeCells>
  <pageMargins left="0.7" right="0.7" top="0.75" bottom="0.82347222222222227" header="0.3" footer="0.3"/>
  <pageSetup scale="77" orientation="portrait" r:id="rId1"/>
  <headerFooter>
    <oddHeader>&amp;CTRI Guidance Tool</oddHeader>
    <oddFooter>&amp;LPrepared by US Poultry &amp; Egg
2nd Release: January 2018&amp;C&amp;G&amp;R&amp;10&amp;A
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CoverSheet</vt:lpstr>
      <vt:lpstr>Instructions</vt:lpstr>
      <vt:lpstr>Ammonia &amp; Nitrate Assumptions</vt:lpstr>
      <vt:lpstr>Additional Reporting Guidance</vt:lpstr>
      <vt:lpstr>Input </vt:lpstr>
      <vt:lpstr>Summary</vt:lpstr>
      <vt:lpstr>Ammonia Calcs</vt:lpstr>
      <vt:lpstr>Nitrate Calcs</vt:lpstr>
      <vt:lpstr>Peracetic Acid Calcs</vt:lpstr>
      <vt:lpstr>Methanol Calcs</vt:lpstr>
      <vt:lpstr>Formaldehyde Calcs</vt:lpstr>
      <vt:lpstr>Glycol Ether Calcs</vt:lpstr>
      <vt:lpstr>Nitric Acid Calcs</vt:lpstr>
      <vt:lpstr>Chlorine Calcs</vt:lpstr>
      <vt:lpstr>'Additional Reporting Guidance'!Print_Area</vt:lpstr>
      <vt:lpstr>'Ammonia &amp; Nitrate Assumptions'!Print_Area</vt:lpstr>
      <vt:lpstr>'Ammonia Calcs'!Print_Area</vt:lpstr>
      <vt:lpstr>'Chlorine Calcs'!Print_Area</vt:lpstr>
      <vt:lpstr>'Formaldehyde Calcs'!Print_Area</vt:lpstr>
      <vt:lpstr>'Glycol Ether Calcs'!Print_Area</vt:lpstr>
      <vt:lpstr>'Input '!Print_Area</vt:lpstr>
      <vt:lpstr>'Methanol Calcs'!Print_Area</vt:lpstr>
      <vt:lpstr>'Nitrate Calcs'!Print_Area</vt:lpstr>
      <vt:lpstr>'Nitric Acid Calcs'!Print_Area</vt:lpstr>
      <vt:lpstr>'Peracetic Acid Calcs'!Print_Area</vt:lpstr>
      <vt:lpstr>'Input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Trent Samples</dc:creator>
  <cp:lastModifiedBy>Trent Samples</cp:lastModifiedBy>
  <cp:lastPrinted>2018-01-04T19:56:35Z</cp:lastPrinted>
  <dcterms:created xsi:type="dcterms:W3CDTF">2016-09-16T14:12:19Z</dcterms:created>
  <dcterms:modified xsi:type="dcterms:W3CDTF">2018-01-04T20:35:05Z</dcterms:modified>
</cp:coreProperties>
</file>